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55" activeTab="1"/>
  </bookViews>
  <sheets>
    <sheet name="Titelblatt" sheetId="1" r:id="rId1"/>
    <sheet name="Kalkulationsblatt" sheetId="2" r:id="rId2"/>
    <sheet name="Anlage &quot;Reisekosten&quot;" sheetId="3" r:id="rId3"/>
    <sheet name="Kollektivvertrag" sheetId="4" r:id="rId4"/>
  </sheets>
  <definedNames>
    <definedName name="DIT">'Kollektivvertrag'!$D$36</definedName>
    <definedName name="_xlnm.Print_Area" localSheetId="1">'Kalkulationsblatt'!$A$1:$H$322</definedName>
    <definedName name="Kostumbild">'Kollektivvertrag'!$D$43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<sst xmlns="http://schemas.openxmlformats.org/spreadsheetml/2006/main" count="534" uniqueCount="373">
  <si>
    <t>1.</t>
  </si>
  <si>
    <t>Vorkosten</t>
  </si>
  <si>
    <t>Pers.</t>
  </si>
  <si>
    <t>Tage</t>
  </si>
  <si>
    <t>Einzelpreis</t>
  </si>
  <si>
    <t>Summe</t>
  </si>
  <si>
    <t>Motivsuche Inland</t>
  </si>
  <si>
    <t xml:space="preserve">  </t>
  </si>
  <si>
    <t>Casting</t>
  </si>
  <si>
    <t>Organisationsvorbereitung</t>
  </si>
  <si>
    <t>Motivsuche Ausland</t>
  </si>
  <si>
    <t>Casting Ausland</t>
  </si>
  <si>
    <t>Summe Vorkosten</t>
  </si>
  <si>
    <t>2.</t>
  </si>
  <si>
    <t>Nutzungsrechte, Lizenzen</t>
  </si>
  <si>
    <t xml:space="preserve">    </t>
  </si>
  <si>
    <t>Buch</t>
  </si>
  <si>
    <t>Idee</t>
  </si>
  <si>
    <t>Treatment, Exposé</t>
  </si>
  <si>
    <t>Drehbuch</t>
  </si>
  <si>
    <t>Storyboard</t>
  </si>
  <si>
    <t>Fachberatung</t>
  </si>
  <si>
    <t>Kommentar, Sprechertext</t>
  </si>
  <si>
    <t>Übersetzung</t>
  </si>
  <si>
    <t>Musik</t>
  </si>
  <si>
    <t>Archivmusik</t>
  </si>
  <si>
    <t>Musikkomposition</t>
  </si>
  <si>
    <t>Verwertungsrechte (Austromechana, AKM)</t>
  </si>
  <si>
    <t>Weltrechte</t>
  </si>
  <si>
    <t>Österreichrechte</t>
  </si>
  <si>
    <t>Internet</t>
  </si>
  <si>
    <t>Rechteengelte Aufführung</t>
  </si>
  <si>
    <t>Stk.</t>
  </si>
  <si>
    <t>Rechteengelte für Auflagen</t>
  </si>
  <si>
    <t>Entgelt für Senderechte</t>
  </si>
  <si>
    <t>Entgelt für Internetrechte</t>
  </si>
  <si>
    <t>Visuelle Gestaltung</t>
  </si>
  <si>
    <t>Recherche Archivmaterial</t>
  </si>
  <si>
    <t>Archivmaterial Film/Video</t>
  </si>
  <si>
    <t>Stockmaterial Buyout und div. Kosten</t>
  </si>
  <si>
    <t>Design</t>
  </si>
  <si>
    <t>3.</t>
  </si>
  <si>
    <t>Gagen, Löhne, Honorare</t>
  </si>
  <si>
    <t>Regie- und Produktionsstab</t>
  </si>
  <si>
    <t>Darsteller</t>
  </si>
  <si>
    <t>Kleine Rollen lt. Liste (pauschal)</t>
  </si>
  <si>
    <t>Komparsen lt. Liste (pauschal)</t>
  </si>
  <si>
    <t>Personal Ausstattung</t>
  </si>
  <si>
    <t>Spezialeffekte</t>
  </si>
  <si>
    <t>Garderobe</t>
  </si>
  <si>
    <t>Requisite</t>
  </si>
  <si>
    <t>Personal Tontechnik</t>
  </si>
  <si>
    <t>Hilfskräfte</t>
  </si>
  <si>
    <t>Personal Beleuchtung/Bühne</t>
  </si>
  <si>
    <t>Bühnenpersonal</t>
  </si>
  <si>
    <t>Summe Gagen, Löhne, Honorare</t>
  </si>
  <si>
    <t>4.</t>
  </si>
  <si>
    <t>Bild- und Tontechnik</t>
  </si>
  <si>
    <t>Bild</t>
  </si>
  <si>
    <t>Film Equipment 35mm/16mm</t>
  </si>
  <si>
    <t>Videoequipment Standard Definition System</t>
  </si>
  <si>
    <t>Videoequipment HDTV System</t>
  </si>
  <si>
    <t>Optiken, Filter</t>
  </si>
  <si>
    <t>Stative, Zubehör</t>
  </si>
  <si>
    <t>Steadycam</t>
  </si>
  <si>
    <t>Licht</t>
  </si>
  <si>
    <t>Glühlicht</t>
  </si>
  <si>
    <t>Lichtwagen, Aggregat</t>
  </si>
  <si>
    <t>Lampenbruch (Pauschale)</t>
  </si>
  <si>
    <t>Folien</t>
  </si>
  <si>
    <t>Ton</t>
  </si>
  <si>
    <t>Tonaufnahmeequipment</t>
  </si>
  <si>
    <t>Mikros, Playback, Mischpult</t>
  </si>
  <si>
    <t>Galgen</t>
  </si>
  <si>
    <t>Bild- undTonmaterial</t>
  </si>
  <si>
    <t>Videobänder Format ...</t>
  </si>
  <si>
    <t xml:space="preserve">Tonmaterial </t>
  </si>
  <si>
    <t>Fotomaterial, Entwicklung</t>
  </si>
  <si>
    <t>Summe Bild- und Tontechnik</t>
  </si>
  <si>
    <t>Atelier, Außenaufnahmen</t>
  </si>
  <si>
    <t xml:space="preserve">Drehgenehmigungen </t>
  </si>
  <si>
    <t>Motivgebühren</t>
  </si>
  <si>
    <t>Absperrungen</t>
  </si>
  <si>
    <t>Strom, E-Werk, Inspektion</t>
  </si>
  <si>
    <t>Set Requisitenbau</t>
  </si>
  <si>
    <t>Atelier (Miete), Strom</t>
  </si>
  <si>
    <t>Bauten (Material und Fremdleistung)</t>
  </si>
  <si>
    <t>Blue Screen</t>
  </si>
  <si>
    <t>Luftaufnahmen</t>
  </si>
  <si>
    <t>Summe Atelier, Außenaufnahmen</t>
  </si>
  <si>
    <t>Ausstattung</t>
  </si>
  <si>
    <t>Kostüme (Design und Anfertigung)</t>
  </si>
  <si>
    <t>Requisiten</t>
  </si>
  <si>
    <t>Schminke</t>
  </si>
  <si>
    <t>Bauten</t>
  </si>
  <si>
    <t>Technische Mittel, Tricks, Spezialeffekte</t>
  </si>
  <si>
    <t>Summe Ausstattung</t>
  </si>
  <si>
    <t>7.</t>
  </si>
  <si>
    <t>Postproduktion</t>
  </si>
  <si>
    <t>Schneidetisch (Film)</t>
  </si>
  <si>
    <t>Compositing</t>
  </si>
  <si>
    <t>2 D Animation</t>
  </si>
  <si>
    <t>Illustration, Grafik, Titeldesign</t>
  </si>
  <si>
    <t>Filmentwicklung, Abtastung (Film)</t>
  </si>
  <si>
    <t>Spirit Farbbestimmung (Film)</t>
  </si>
  <si>
    <t>Std.</t>
  </si>
  <si>
    <t>Filmentwicklung pro Meter (Film)</t>
  </si>
  <si>
    <t>Entwicklungszusatzkosten (Film)</t>
  </si>
  <si>
    <t>FAZ und Negativentwicklung (Film)</t>
  </si>
  <si>
    <t>Sprach-, Musik-, Geräusch Aufnahme</t>
  </si>
  <si>
    <t>Playback</t>
  </si>
  <si>
    <t>IT-Mischung</t>
  </si>
  <si>
    <t>Mischung/Endmischung</t>
  </si>
  <si>
    <t>Überspielung, Lichtton-/Magnettonrandspurüberspielung (Film)</t>
  </si>
  <si>
    <t>Sonstiges</t>
  </si>
  <si>
    <t>Überspielungen</t>
  </si>
  <si>
    <t>Archivierungskosten (Daten, Master, Negativ)</t>
  </si>
  <si>
    <t>Mastering</t>
  </si>
  <si>
    <t>Layout</t>
  </si>
  <si>
    <t>Datenversand</t>
  </si>
  <si>
    <t>Abnahme (Beamer,...)</t>
  </si>
  <si>
    <t>Summe Postproduktion</t>
  </si>
  <si>
    <t>8.</t>
  </si>
  <si>
    <t>Sprachversionen</t>
  </si>
  <si>
    <t>Übersetzungen</t>
  </si>
  <si>
    <t>Sprecher (pauschal)</t>
  </si>
  <si>
    <t>Tonstudio</t>
  </si>
  <si>
    <t>Regie (pauschal)</t>
  </si>
  <si>
    <t>Bildkorrekturen (Titel)</t>
  </si>
  <si>
    <t>Untertitel</t>
  </si>
  <si>
    <t>Master</t>
  </si>
  <si>
    <t>Summe Sprachversionen</t>
  </si>
  <si>
    <t>9.</t>
  </si>
  <si>
    <t>Verteilungsplan</t>
  </si>
  <si>
    <t>Oberflächen-, Menügestaltung</t>
  </si>
  <si>
    <t>Videobearbeitung</t>
  </si>
  <si>
    <t>Encodierung</t>
  </si>
  <si>
    <t>Programmierung</t>
  </si>
  <si>
    <t>Fremdsprachenversionen</t>
  </si>
  <si>
    <t>Funktionstest</t>
  </si>
  <si>
    <t>DVD Auflage</t>
  </si>
  <si>
    <t>DVD Master</t>
  </si>
  <si>
    <t>Datenübernahme, Probepressung</t>
  </si>
  <si>
    <t>Cover-, Labeldesign, Inlay-Konzept, -Text, -Design</t>
  </si>
  <si>
    <t>Glasmaster</t>
  </si>
  <si>
    <t>Konfektionierung, Verpackung, Transport</t>
  </si>
  <si>
    <t>10.</t>
  </si>
  <si>
    <t>Versicherungen</t>
  </si>
  <si>
    <t>Negativversicherung</t>
  </si>
  <si>
    <t>Equipmentversicherung</t>
  </si>
  <si>
    <t>Haftpflichtversicherung</t>
  </si>
  <si>
    <t>Unfallversicherung</t>
  </si>
  <si>
    <t>Transportversicherung</t>
  </si>
  <si>
    <t>Summe Versicherungen</t>
  </si>
  <si>
    <t>11.</t>
  </si>
  <si>
    <t>Netto-Fertigungskosten</t>
  </si>
  <si>
    <t>12.</t>
  </si>
  <si>
    <t>13.</t>
  </si>
  <si>
    <t>14.</t>
  </si>
  <si>
    <t>Herstellungsleitung</t>
  </si>
  <si>
    <t>15.</t>
  </si>
  <si>
    <t xml:space="preserve">Produzentenhonorar </t>
  </si>
  <si>
    <t>16.</t>
  </si>
  <si>
    <t>Netto-Herstellungskosten</t>
  </si>
  <si>
    <t>Überschreitungsreserve, Wetterreserve</t>
  </si>
  <si>
    <t>Entwicklung Begleitmaterial</t>
  </si>
  <si>
    <t>Kosten Rechtsberatung</t>
  </si>
  <si>
    <t>DVD Entwicklung</t>
  </si>
  <si>
    <t>Vervielfältigungen</t>
  </si>
  <si>
    <t>CD-Rom</t>
  </si>
  <si>
    <t>sonstige Datenträger</t>
  </si>
  <si>
    <t>Videobänder</t>
  </si>
  <si>
    <t>Summe Vervielfältigungen</t>
  </si>
  <si>
    <t>Repro, Pressen, Labeldruck</t>
  </si>
  <si>
    <t>Druck: Cover, Begleitmaterial</t>
  </si>
  <si>
    <t>%</t>
  </si>
  <si>
    <t>Summe DVD Entwicklung</t>
  </si>
  <si>
    <t>Summe Nutzungsrechte, Lizenzen</t>
  </si>
  <si>
    <t>Dient zur individuellen Kostenrechnung für Wirtschaftsfilmproduktionen</t>
  </si>
  <si>
    <t>und Lohnnebenkosten __ %</t>
  </si>
  <si>
    <t>Gesetzlicher Sozialaufwand und</t>
  </si>
  <si>
    <t>von</t>
  </si>
  <si>
    <t>Reise- und Aufenthaltskosten</t>
  </si>
  <si>
    <t>Diäten, Nächtigungen</t>
  </si>
  <si>
    <t>Verpflegungskosten / Catering</t>
  </si>
  <si>
    <t>Hotel, Nächtigungsgeld</t>
  </si>
  <si>
    <t>Fahrten, Reisen, Fracht</t>
  </si>
  <si>
    <t>Produktionswagen (pro Tag)</t>
  </si>
  <si>
    <t>Flüge</t>
  </si>
  <si>
    <t>Bahn</t>
  </si>
  <si>
    <t>Übergepäck</t>
  </si>
  <si>
    <t>Sonstige Fahrtkosten (Taxi, Mietwagen, Boten)</t>
  </si>
  <si>
    <t>Zoll</t>
  </si>
  <si>
    <t>Carnet</t>
  </si>
  <si>
    <t>Summe Reise- und Aufenthaltskosten</t>
  </si>
  <si>
    <t>5.</t>
  </si>
  <si>
    <t>6.</t>
  </si>
  <si>
    <t>17.</t>
  </si>
  <si>
    <t>Anzahl</t>
  </si>
  <si>
    <t>Kamera</t>
  </si>
  <si>
    <t>35mm/16mm Farbfilmmaterial</t>
  </si>
  <si>
    <t>3 D Animation</t>
  </si>
  <si>
    <t>Kosten der Finanzierung</t>
  </si>
  <si>
    <t>Vorrecherche (inkl. Reisekosten)</t>
  </si>
  <si>
    <t>Hilfskräfte, Betreuer</t>
  </si>
  <si>
    <t>Personal Kameratechnik, Schnitt</t>
  </si>
  <si>
    <t>LKW, Transporter</t>
  </si>
  <si>
    <t>Sprit pauschal PKW</t>
  </si>
  <si>
    <t>Kilometergelder</t>
  </si>
  <si>
    <t>Ü-Wagen / Mehrkameratechnik</t>
  </si>
  <si>
    <t>Anschlusskästen, Stative, Kabel, Grip</t>
  </si>
  <si>
    <t>Reinigung, Entsorgungskosten Deko</t>
  </si>
  <si>
    <t>Kommunikation (Mobiltelefon), Funk, Intercom</t>
  </si>
  <si>
    <t>Schnittplatz (Video) linear</t>
  </si>
  <si>
    <t>Schnittplatz (Video) non-linear</t>
  </si>
  <si>
    <t>Sonstige Kosten</t>
  </si>
  <si>
    <t>Summe Sonstige Kosten</t>
  </si>
  <si>
    <t>Kunde</t>
  </si>
  <si>
    <t>Projekttitel</t>
  </si>
  <si>
    <t>Angebotssumme</t>
  </si>
  <si>
    <t>Produktion</t>
  </si>
  <si>
    <t>Regie-/Produktions-Assi gesplittet!</t>
  </si>
  <si>
    <t>Anmerkungen</t>
  </si>
  <si>
    <t>Synchronregie</t>
  </si>
  <si>
    <t>Kameramann II</t>
  </si>
  <si>
    <t>Trainee</t>
  </si>
  <si>
    <r>
      <t xml:space="preserve">Tagesgagen auf Basis einer 40h-Woche, wenn 60h-Woche vereinbart, dann </t>
    </r>
    <r>
      <rPr>
        <b/>
        <sz val="8"/>
        <color indexed="10"/>
        <rFont val="Helv"/>
        <family val="0"/>
      </rPr>
      <t>§7(KV)-Kästchen</t>
    </r>
    <r>
      <rPr>
        <sz val="8"/>
        <color indexed="10"/>
        <rFont val="Helv"/>
        <family val="0"/>
      </rPr>
      <t xml:space="preserve"> ankreuzen</t>
    </r>
  </si>
  <si>
    <t>§7</t>
  </si>
  <si>
    <t>Tarif für Industriefilme etc.</t>
  </si>
  <si>
    <t>Videotechniker</t>
  </si>
  <si>
    <t>Tonmeister I</t>
  </si>
  <si>
    <t>wie Beleuchter, Baubühne</t>
  </si>
  <si>
    <t>km</t>
  </si>
  <si>
    <t>Kleine Rollen lt. Liste</t>
  </si>
  <si>
    <t>Komparsen lt. Liste</t>
  </si>
  <si>
    <t>gefahrene km</t>
  </si>
  <si>
    <t>Catering-Tage</t>
  </si>
  <si>
    <t>Anzahl Nächtigungen</t>
  </si>
  <si>
    <t>SUMME</t>
  </si>
  <si>
    <t>4. Reise- und Aufenthaltskosten (Anlage)</t>
  </si>
  <si>
    <t>T   A   G   E   W   E   I   S   E</t>
  </si>
  <si>
    <t>18.</t>
  </si>
  <si>
    <t>Handlungsunkosten</t>
  </si>
  <si>
    <t>19.</t>
  </si>
  <si>
    <t>Gewinn</t>
  </si>
  <si>
    <t>Gesamt-Herstellungskosten in EUR</t>
  </si>
  <si>
    <t>zzgl. Ust</t>
  </si>
  <si>
    <t>Gesamtbetrag inkl. Ust.</t>
  </si>
  <si>
    <t>Zwischensumme</t>
  </si>
  <si>
    <t>Innenrequisite (niedrigerer Ansatz)</t>
  </si>
  <si>
    <t>AteliersekretärIn</t>
  </si>
  <si>
    <t>PostproduktionskoordinatorIn</t>
  </si>
  <si>
    <t>Digital Image Technican (DIT)</t>
  </si>
  <si>
    <t>TonmeisterIn II</t>
  </si>
  <si>
    <t>StandfotografIn</t>
  </si>
  <si>
    <t>BühnenmeisterIn</t>
  </si>
  <si>
    <t>OberbeleuchterIn</t>
  </si>
  <si>
    <t>BeleuchterIn</t>
  </si>
  <si>
    <t>RegisseurIn</t>
  </si>
  <si>
    <t>NEU 2012</t>
  </si>
  <si>
    <t>AufnahmeleiterIn (Tage à )</t>
  </si>
  <si>
    <t>ProduktionsleiterIn (Tage à )</t>
  </si>
  <si>
    <t>Produktions- AssistentIn (Tage à )</t>
  </si>
  <si>
    <t>RegisseurIn (pauschal)</t>
  </si>
  <si>
    <t>HauptdarstellerIn lt. Liste (pauschal)</t>
  </si>
  <si>
    <t>ModeratorIn lt. Liste (pauschal)</t>
  </si>
  <si>
    <t>SprecherIn Kommentar (pauschal)</t>
  </si>
  <si>
    <t>GrafikerIn</t>
  </si>
  <si>
    <t>MaskenbildnerIn, FrisörIn</t>
  </si>
  <si>
    <t>KameraassistentIn</t>
  </si>
  <si>
    <t>VideoassistentIn / MAZ-Technik</t>
  </si>
  <si>
    <t>BildmeisterIn</t>
  </si>
  <si>
    <t>SchnittmeisterIn</t>
  </si>
  <si>
    <t>SchnittassistentIn</t>
  </si>
  <si>
    <t>Digital Image Technician (DIT)</t>
  </si>
  <si>
    <t>TonmeisterIn I (mehr als 15 J. Berufserfahrung)</t>
  </si>
  <si>
    <t>Ton-AssistentIn</t>
  </si>
  <si>
    <t>Dolli-, KranfahrerIn</t>
  </si>
  <si>
    <t>MusikerInnen, InterpretenInnen</t>
  </si>
  <si>
    <t>Stadt - Diäten (ab 3 Stunden)</t>
  </si>
  <si>
    <t>Inland - Diäten</t>
  </si>
  <si>
    <t>Ausland I - Diäten pro Tag</t>
  </si>
  <si>
    <t>Ausland II - Diäten pro Tag</t>
  </si>
  <si>
    <t>Diäten Stadt</t>
  </si>
  <si>
    <t>Diäten Inland</t>
  </si>
  <si>
    <t>Diäten Ausland I</t>
  </si>
  <si>
    <t>Diäten Ausland II</t>
  </si>
  <si>
    <t>Regie- AssistentIn (Tage à )</t>
  </si>
  <si>
    <t>Regie- AssistentIn</t>
  </si>
  <si>
    <t>Produktions- AssistentIn</t>
  </si>
  <si>
    <t>ProduktionsleiterIn</t>
  </si>
  <si>
    <t>AufnahmeleiterIn</t>
  </si>
  <si>
    <t>HauptdarstellerIn lt. Liste</t>
  </si>
  <si>
    <t>ModeratorIn lt. Liste</t>
  </si>
  <si>
    <t>SprecherIn Kommentar</t>
  </si>
  <si>
    <t>ArchitektIn</t>
  </si>
  <si>
    <t>Erarbeitet mit Unterstützung des Österreichischen Filminstitut</t>
  </si>
  <si>
    <t>(1/5 d. Wochengage)</t>
  </si>
  <si>
    <t>KV</t>
  </si>
  <si>
    <t>FASSUNG 2017</t>
  </si>
  <si>
    <t>Mindestgagentarife in EURO</t>
  </si>
  <si>
    <r>
      <t xml:space="preserve">wirksam ab </t>
    </r>
    <r>
      <rPr>
        <b/>
        <sz val="12"/>
        <rFont val="Arial"/>
        <family val="2"/>
      </rPr>
      <t>1. Jänner 2017</t>
    </r>
  </si>
  <si>
    <t>Wochengage</t>
  </si>
  <si>
    <t>Wochenpauschalgage § 7</t>
  </si>
  <si>
    <t xml:space="preserve">Tagesgage </t>
  </si>
  <si>
    <t xml:space="preserve">Monatsgage </t>
  </si>
  <si>
    <t>tatsächliche</t>
  </si>
  <si>
    <t>40 Stunden</t>
  </si>
  <si>
    <t>60 Stunden</t>
  </si>
  <si>
    <t>(1/4 d. Wochengage)</t>
  </si>
  <si>
    <t>1. Berufsjahr</t>
  </si>
  <si>
    <t>2. Berufsjahr</t>
  </si>
  <si>
    <t>3. Berufsjahr</t>
  </si>
  <si>
    <t>inkl. SZ/UEL</t>
  </si>
  <si>
    <t>8 Stunden</t>
  </si>
  <si>
    <t>WG mal 4,33</t>
  </si>
  <si>
    <t>reduziert um</t>
  </si>
  <si>
    <t>Regie (freie Vereinbarung)</t>
  </si>
  <si>
    <t>Regieassistenz</t>
  </si>
  <si>
    <t>Herstellungsleitung I *)</t>
  </si>
  <si>
    <t>Herstellungsleitung II **)</t>
  </si>
  <si>
    <t>Produktionsleitung *)</t>
  </si>
  <si>
    <t>Produktionsleitung **)</t>
  </si>
  <si>
    <t>1.  Aufnahmeleitung *)</t>
  </si>
  <si>
    <t>1.  Aufnahmeleitung **)</t>
  </si>
  <si>
    <t>2.  Aufnahmeleitung  (Set Aufnahmeleitung)</t>
  </si>
  <si>
    <t>Musikaufnahmeleitung</t>
  </si>
  <si>
    <t>TV-Producer (freie Vereinbarung)</t>
  </si>
  <si>
    <t>Filmgeschäftsführung</t>
  </si>
  <si>
    <t>Produktionsassistenz</t>
  </si>
  <si>
    <t>Continuity/Script</t>
  </si>
  <si>
    <t>Kamera I *)</t>
  </si>
  <si>
    <t>Kamera II **)</t>
  </si>
  <si>
    <t>1.  Kameraassistenz</t>
  </si>
  <si>
    <t>2.  Kameraassistenz</t>
  </si>
  <si>
    <t>Kamera im Verbund, Schwenker</t>
  </si>
  <si>
    <t>Elektronische Berichterstattung - Team:</t>
  </si>
  <si>
    <t xml:space="preserve">     Kamera II</t>
  </si>
  <si>
    <t xml:space="preserve">     Teamassistenz</t>
  </si>
  <si>
    <t>Produktionskoordination</t>
  </si>
  <si>
    <t>Postproduktionskoordination</t>
  </si>
  <si>
    <t>Data Wrangler</t>
  </si>
  <si>
    <t>Schnitt (Editor)</t>
  </si>
  <si>
    <t>Schnittassistenz, Tonschnitt</t>
  </si>
  <si>
    <t>Sound Design</t>
  </si>
  <si>
    <t>Außenrequisite</t>
  </si>
  <si>
    <t>Innenrequisite</t>
  </si>
  <si>
    <t>Kostümbild</t>
  </si>
  <si>
    <t>Kostümbildassistenz</t>
  </si>
  <si>
    <t>Maskenbild, Frisur</t>
  </si>
  <si>
    <t>Garderobe-, Maskenbild- und Requisitehilfe</t>
  </si>
  <si>
    <t>Ton I ***)</t>
  </si>
  <si>
    <t>Ton II</t>
  </si>
  <si>
    <t>Tonassistenz, Videotechnik,  Primärtontechnik</t>
  </si>
  <si>
    <t>Filmarchitektur (Szenenbild)</t>
  </si>
  <si>
    <t>Filmarchitektassistenz (Szenenbildassistenz)</t>
  </si>
  <si>
    <t>Bühnenmeister, Oberbeleuchter</t>
  </si>
  <si>
    <t>Bühne, Licht</t>
  </si>
  <si>
    <t>Produktionsfahrer</t>
  </si>
  <si>
    <t>Werkstattprojekt (§ 24 Abs.4 KV)</t>
  </si>
  <si>
    <t>*)      Filme, in denen Handlungen und Personendarstellungen entscheidend sind, insbesondere Spielfilme, Fernsehfilme, Werbungen</t>
  </si>
  <si>
    <t>**)    Alle übrigen Filmgattungen, insbesondere Dokumentarfilme, Fernsehdokumentationen, Features, Industriefilme, Instruktions- und Nachrichtenfilme</t>
  </si>
  <si>
    <t xml:space="preserve">***)  Voraussetzung für die Einreihung in die Verwendungsgruppe Tonmeister I ist eine mindestens 15-jährige Praxis als Tonmeister II </t>
  </si>
  <si>
    <t>Continuity/Script (Tage à )</t>
  </si>
  <si>
    <t>ArchitektIn (angemeldet)</t>
  </si>
  <si>
    <t>ArchitektIn (Rechnung; pauschal)</t>
  </si>
  <si>
    <t>NEU 2017</t>
  </si>
  <si>
    <t>Ab 2017 nicht mehr im KV</t>
  </si>
  <si>
    <t xml:space="preserve">Dolly, Schienen, Kamerakran, Drohnen, Operator </t>
  </si>
  <si>
    <t>Tageslichtleuchten HMI, LED</t>
  </si>
  <si>
    <t>Onlinedienste und diverse Träger</t>
  </si>
  <si>
    <t>Druck, Onlinegrafik Cover, Begleitmaterial oä.</t>
  </si>
  <si>
    <t>Datensatz zur Onlinedistribution, VOD, Web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</si>
</sst>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"/>
    <numFmt numFmtId="173" formatCode="0,\ "/>
    <numFmt numFmtId="174" formatCode="#,##0.00\ 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0%"/>
  </numFmts>
  <fonts count="56">
    <font>
      <sz val="10"/>
      <name val="Arial"/>
      <family val="0"/>
    </font>
    <font>
      <sz val="9"/>
      <name val="Helv"/>
      <family val="0"/>
    </font>
    <font>
      <b/>
      <sz val="11"/>
      <name val="Helv"/>
      <family val="0"/>
    </font>
    <font>
      <sz val="9"/>
      <color indexed="8"/>
      <name val="Helv"/>
      <family val="0"/>
    </font>
    <font>
      <b/>
      <sz val="12"/>
      <name val="Helv"/>
      <family val="0"/>
    </font>
    <font>
      <b/>
      <sz val="9"/>
      <name val="Helv"/>
      <family val="0"/>
    </font>
    <font>
      <sz val="11"/>
      <color indexed="8"/>
      <name val="Helv"/>
      <family val="0"/>
    </font>
    <font>
      <sz val="11"/>
      <name val="Helv"/>
      <family val="0"/>
    </font>
    <font>
      <i/>
      <sz val="11"/>
      <name val="Helv"/>
      <family val="0"/>
    </font>
    <font>
      <b/>
      <sz val="11"/>
      <color indexed="8"/>
      <name val="Helv"/>
      <family val="0"/>
    </font>
    <font>
      <sz val="11"/>
      <name val="System"/>
      <family val="2"/>
    </font>
    <font>
      <b/>
      <sz val="10"/>
      <name val="Helv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Helv"/>
      <family val="0"/>
    </font>
    <font>
      <sz val="8"/>
      <color indexed="10"/>
      <name val="Helv"/>
      <family val="0"/>
    </font>
    <font>
      <b/>
      <sz val="8"/>
      <color indexed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72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72" fontId="4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173" fontId="7" fillId="0" borderId="0" xfId="0" applyNumberFormat="1" applyFont="1" applyFill="1" applyBorder="1" applyAlignment="1" applyProtection="1">
      <alignment horizontal="left" vertical="center"/>
      <protection locked="0"/>
    </xf>
    <xf numFmtId="172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173" fontId="2" fillId="0" borderId="0" xfId="0" applyNumberFormat="1" applyFont="1" applyFill="1" applyBorder="1" applyAlignment="1" applyProtection="1">
      <alignment horizontal="left"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172" fontId="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 applyProtection="1">
      <alignment horizontal="left" vertical="center"/>
      <protection locked="0"/>
    </xf>
    <xf numFmtId="172" fontId="2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 applyProtection="1">
      <alignment horizontal="left" vertical="center"/>
      <protection locked="0"/>
    </xf>
    <xf numFmtId="172" fontId="7" fillId="0" borderId="10" xfId="0" applyNumberFormat="1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174" fontId="7" fillId="0" borderId="0" xfId="0" applyNumberFormat="1" applyFont="1" applyFill="1" applyBorder="1" applyAlignment="1" applyProtection="1">
      <alignment vertical="center"/>
      <protection locked="0"/>
    </xf>
    <xf numFmtId="174" fontId="7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173" fontId="9" fillId="0" borderId="0" xfId="0" applyNumberFormat="1" applyFont="1" applyFill="1" applyBorder="1" applyAlignment="1" applyProtection="1">
      <alignment horizontal="center" vertical="center"/>
      <protection locked="0"/>
    </xf>
    <xf numFmtId="172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 applyProtection="1">
      <alignment vertical="center"/>
      <protection locked="0"/>
    </xf>
    <xf numFmtId="174" fontId="6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right" vertical="center"/>
      <protection locked="0"/>
    </xf>
    <xf numFmtId="174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6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vertical="center"/>
      <protection locked="0"/>
    </xf>
    <xf numFmtId="2" fontId="7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72" fontId="7" fillId="0" borderId="10" xfId="0" applyNumberFormat="1" applyFont="1" applyFill="1" applyBorder="1" applyAlignment="1" applyProtection="1">
      <alignment vertical="top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4" fontId="1" fillId="0" borderId="0" xfId="46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172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7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top" wrapText="1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7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172" fontId="15" fillId="0" borderId="0" xfId="0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3" fontId="9" fillId="0" borderId="12" xfId="0" applyNumberFormat="1" applyFont="1" applyFill="1" applyBorder="1" applyAlignment="1" applyProtection="1">
      <alignment horizontal="center" vertical="center"/>
      <protection locked="0"/>
    </xf>
    <xf numFmtId="172" fontId="4" fillId="0" borderId="12" xfId="0" applyNumberFormat="1" applyFont="1" applyFill="1" applyBorder="1" applyAlignment="1" applyProtection="1">
      <alignment horizontal="left" vertical="center"/>
      <protection locked="0"/>
    </xf>
    <xf numFmtId="0" fontId="9" fillId="0" borderId="12" xfId="0" applyNumberFormat="1" applyFont="1" applyFill="1" applyBorder="1" applyAlignment="1">
      <alignment horizontal="center"/>
    </xf>
    <xf numFmtId="174" fontId="9" fillId="0" borderId="12" xfId="0" applyNumberFormat="1" applyFont="1" applyFill="1" applyBorder="1" applyAlignment="1" applyProtection="1">
      <alignment vertical="center"/>
      <protection locked="0"/>
    </xf>
    <xf numFmtId="174" fontId="6" fillId="0" borderId="12" xfId="0" applyNumberFormat="1" applyFont="1" applyFill="1" applyBorder="1" applyAlignment="1" applyProtection="1">
      <alignment vertical="center"/>
      <protection locked="0"/>
    </xf>
    <xf numFmtId="4" fontId="9" fillId="0" borderId="12" xfId="0" applyNumberFormat="1" applyFont="1" applyFill="1" applyBorder="1" applyAlignment="1">
      <alignment horizontal="right"/>
    </xf>
    <xf numFmtId="10" fontId="1" fillId="0" borderId="0" xfId="52" applyNumberFormat="1" applyFont="1" applyFill="1" applyBorder="1" applyAlignment="1">
      <alignment horizontal="right"/>
    </xf>
    <xf numFmtId="172" fontId="2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173" fontId="1" fillId="0" borderId="0" xfId="0" applyNumberFormat="1" applyFont="1" applyFill="1" applyBorder="1" applyAlignment="1" applyProtection="1">
      <alignment horizontal="center" vertical="center"/>
      <protection locked="0"/>
    </xf>
    <xf numFmtId="172" fontId="1" fillId="0" borderId="0" xfId="0" applyNumberFormat="1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 vertical="center"/>
      <protection locked="0"/>
    </xf>
    <xf numFmtId="174" fontId="1" fillId="0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9" fillId="33" borderId="0" xfId="0" applyNumberFormat="1" applyFont="1" applyFill="1" applyBorder="1" applyAlignment="1" applyProtection="1">
      <alignment horizontal="center" vertical="center"/>
      <protection locked="0"/>
    </xf>
    <xf numFmtId="4" fontId="2" fillId="33" borderId="0" xfId="0" applyNumberFormat="1" applyFont="1" applyFill="1" applyBorder="1" applyAlignment="1">
      <alignment horizontal="right"/>
    </xf>
    <xf numFmtId="173" fontId="7" fillId="33" borderId="0" xfId="0" applyNumberFormat="1" applyFont="1" applyFill="1" applyBorder="1" applyAlignment="1" applyProtection="1">
      <alignment horizontal="left" vertical="center"/>
      <protection locked="0"/>
    </xf>
    <xf numFmtId="172" fontId="2" fillId="33" borderId="0" xfId="0" applyNumberFormat="1" applyFont="1" applyFill="1" applyBorder="1" applyAlignment="1" applyProtection="1">
      <alignment vertical="center"/>
      <protection locked="0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4" fontId="2" fillId="33" borderId="0" xfId="0" applyNumberFormat="1" applyFont="1" applyFill="1" applyBorder="1" applyAlignment="1" applyProtection="1">
      <alignment horizontal="right" vertical="center"/>
      <protection locked="0"/>
    </xf>
    <xf numFmtId="173" fontId="2" fillId="33" borderId="14" xfId="0" applyNumberFormat="1" applyFont="1" applyFill="1" applyBorder="1" applyAlignment="1" applyProtection="1">
      <alignment horizontal="left" vertical="center"/>
      <protection locked="0"/>
    </xf>
    <xf numFmtId="172" fontId="2" fillId="33" borderId="14" xfId="0" applyNumberFormat="1" applyFont="1" applyFill="1" applyBorder="1" applyAlignment="1" applyProtection="1">
      <alignment horizontal="left" vertical="center"/>
      <protection locked="0"/>
    </xf>
    <xf numFmtId="0" fontId="9" fillId="33" borderId="14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12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13" fillId="0" borderId="0" xfId="0" applyNumberFormat="1" applyFont="1" applyAlignment="1">
      <alignment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15" xfId="0" applyFont="1" applyFill="1" applyBorder="1" applyAlignment="1" applyProtection="1">
      <alignment vertical="center"/>
      <protection locked="0"/>
    </xf>
    <xf numFmtId="0" fontId="20" fillId="34" borderId="16" xfId="0" applyFont="1" applyFill="1" applyBorder="1" applyAlignment="1" applyProtection="1">
      <alignment vertical="center"/>
      <protection locked="0"/>
    </xf>
    <xf numFmtId="0" fontId="20" fillId="34" borderId="17" xfId="0" applyFont="1" applyFill="1" applyBorder="1" applyAlignment="1" applyProtection="1">
      <alignment vertical="center"/>
      <protection locked="0"/>
    </xf>
    <xf numFmtId="0" fontId="20" fillId="34" borderId="17" xfId="0" applyFont="1" applyFill="1" applyBorder="1" applyAlignment="1" applyProtection="1">
      <alignment horizontal="center" vertical="center"/>
      <protection locked="0"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20" fillId="34" borderId="23" xfId="0" applyFont="1" applyFill="1" applyBorder="1" applyAlignment="1" applyProtection="1">
      <alignment vertical="center"/>
      <protection locked="0"/>
    </xf>
    <xf numFmtId="4" fontId="0" fillId="0" borderId="23" xfId="0" applyNumberFormat="1" applyFont="1" applyFill="1" applyBorder="1" applyAlignment="1" applyProtection="1">
      <alignment horizontal="center" vertical="center"/>
      <protection/>
    </xf>
    <xf numFmtId="4" fontId="21" fillId="0" borderId="17" xfId="0" applyNumberFormat="1" applyFont="1" applyFill="1" applyBorder="1" applyAlignment="1" applyProtection="1">
      <alignment horizontal="center" vertical="center"/>
      <protection/>
    </xf>
    <xf numFmtId="9" fontId="0" fillId="0" borderId="21" xfId="0" applyNumberFormat="1" applyFont="1" applyFill="1" applyBorder="1" applyAlignment="1" applyProtection="1">
      <alignment horizontal="center" vertical="center"/>
      <protection/>
    </xf>
    <xf numFmtId="9" fontId="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vertical="center"/>
      <protection/>
    </xf>
    <xf numFmtId="0" fontId="20" fillId="0" borderId="12" xfId="0" applyFont="1" applyFill="1" applyBorder="1" applyAlignment="1" applyProtection="1">
      <alignment vertical="center"/>
      <protection locked="0"/>
    </xf>
    <xf numFmtId="4" fontId="20" fillId="34" borderId="12" xfId="0" applyNumberFormat="1" applyFont="1" applyFill="1" applyBorder="1" applyAlignment="1" applyProtection="1">
      <alignment horizontal="center"/>
      <protection locked="0"/>
    </xf>
    <xf numFmtId="4" fontId="20" fillId="0" borderId="11" xfId="0" applyNumberFormat="1" applyFont="1" applyFill="1" applyBorder="1" applyAlignment="1" applyProtection="1">
      <alignment horizontal="right" vertical="center" indent="1"/>
      <protection/>
    </xf>
    <xf numFmtId="4" fontId="20" fillId="0" borderId="25" xfId="0" applyNumberFormat="1" applyFont="1" applyFill="1" applyBorder="1" applyAlignment="1" applyProtection="1">
      <alignment horizontal="right" vertical="center" indent="1"/>
      <protection/>
    </xf>
    <xf numFmtId="4" fontId="20" fillId="0" borderId="11" xfId="0" applyNumberFormat="1" applyFont="1" applyFill="1" applyBorder="1" applyAlignment="1" applyProtection="1">
      <alignment horizontal="right" vertical="center" indent="1"/>
      <protection locked="0"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horizontal="center" vertical="center"/>
      <protection/>
    </xf>
    <xf numFmtId="0" fontId="20" fillId="0" borderId="27" xfId="0" applyFont="1" applyFill="1" applyBorder="1" applyAlignment="1" applyProtection="1">
      <alignment vertical="center"/>
      <protection/>
    </xf>
    <xf numFmtId="4" fontId="20" fillId="0" borderId="28" xfId="0" applyNumberFormat="1" applyFont="1" applyFill="1" applyBorder="1" applyAlignment="1" applyProtection="1">
      <alignment horizontal="right" vertical="center" indent="1"/>
      <protection locked="0"/>
    </xf>
    <xf numFmtId="4" fontId="20" fillId="0" borderId="28" xfId="0" applyNumberFormat="1" applyFont="1" applyFill="1" applyBorder="1" applyAlignment="1" applyProtection="1">
      <alignment horizontal="right" vertical="center" indent="1"/>
      <protection/>
    </xf>
    <xf numFmtId="4" fontId="20" fillId="0" borderId="29" xfId="0" applyNumberFormat="1" applyFont="1" applyFill="1" applyBorder="1" applyAlignment="1" applyProtection="1">
      <alignment horizontal="right" vertical="center" indent="1"/>
      <protection/>
    </xf>
    <xf numFmtId="4" fontId="20" fillId="0" borderId="15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30" xfId="0" applyFont="1" applyFill="1" applyBorder="1" applyAlignment="1" applyProtection="1">
      <alignment vertical="center"/>
      <protection locked="0"/>
    </xf>
    <xf numFmtId="4" fontId="20" fillId="0" borderId="31" xfId="0" applyNumberFormat="1" applyFont="1" applyFill="1" applyBorder="1" applyAlignment="1" applyProtection="1">
      <alignment horizontal="center" vertical="center"/>
      <protection/>
    </xf>
    <xf numFmtId="4" fontId="20" fillId="0" borderId="32" xfId="0" applyNumberFormat="1" applyFont="1" applyFill="1" applyBorder="1" applyAlignment="1" applyProtection="1">
      <alignment horizontal="center" vertical="center"/>
      <protection/>
    </xf>
    <xf numFmtId="4" fontId="20" fillId="0" borderId="33" xfId="0" applyNumberFormat="1" applyFont="1" applyFill="1" applyBorder="1" applyAlignment="1" applyProtection="1">
      <alignment horizontal="center" vertical="center"/>
      <protection/>
    </xf>
    <xf numFmtId="4" fontId="20" fillId="0" borderId="34" xfId="0" applyNumberFormat="1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33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0" fillId="0" borderId="35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horizontal="center" vertical="center"/>
      <protection/>
    </xf>
    <xf numFmtId="49" fontId="0" fillId="0" borderId="37" xfId="0" applyNumberFormat="1" applyFont="1" applyFill="1" applyBorder="1" applyAlignment="1" applyProtection="1">
      <alignment horizontal="center" vertical="center"/>
      <protection/>
    </xf>
    <xf numFmtId="49" fontId="0" fillId="0" borderId="3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2</xdr:col>
      <xdr:colOff>1733550</xdr:colOff>
      <xdr:row>14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71550"/>
          <a:ext cx="31623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9525</xdr:colOff>
      <xdr:row>9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1623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0:C26"/>
  <sheetViews>
    <sheetView zoomScalePageLayoutView="0" workbookViewId="0" topLeftCell="A2">
      <selection activeCell="C24" sqref="C24"/>
    </sheetView>
  </sheetViews>
  <sheetFormatPr defaultColWidth="11.421875" defaultRowHeight="12.75"/>
  <cols>
    <col min="1" max="1" width="13.140625" style="0" customWidth="1"/>
    <col min="2" max="2" width="21.421875" style="0" customWidth="1"/>
    <col min="3" max="3" width="52.140625" style="0" customWidth="1"/>
    <col min="5" max="5" width="10.28125" style="0" customWidth="1"/>
    <col min="6" max="6" width="10.421875" style="0" customWidth="1"/>
  </cols>
  <sheetData>
    <row r="20" s="96" customFormat="1" ht="27.75" customHeight="1">
      <c r="B20" s="96" t="s">
        <v>217</v>
      </c>
    </row>
    <row r="22" s="96" customFormat="1" ht="27.75" customHeight="1">
      <c r="B22" s="96" t="s">
        <v>218</v>
      </c>
    </row>
    <row r="24" spans="2:3" s="96" customFormat="1" ht="27.75" customHeight="1">
      <c r="B24" s="96" t="s">
        <v>219</v>
      </c>
      <c r="C24" s="141">
        <f>Kalkulationsblatt!H321</f>
        <v>0</v>
      </c>
    </row>
    <row r="26" s="96" customFormat="1" ht="27.75" customHeight="1">
      <c r="B26" s="96" t="s">
        <v>220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K325"/>
  <sheetViews>
    <sheetView tabSelected="1" zoomScalePageLayoutView="0" workbookViewId="0" topLeftCell="A118">
      <selection activeCell="I121" sqref="I121"/>
    </sheetView>
  </sheetViews>
  <sheetFormatPr defaultColWidth="12.140625" defaultRowHeight="12" customHeight="1" outlineLevelCol="1"/>
  <cols>
    <col min="1" max="1" width="4.421875" style="1" customWidth="1"/>
    <col min="2" max="2" width="43.00390625" style="1" customWidth="1"/>
    <col min="3" max="3" width="6.28125" style="3" customWidth="1"/>
    <col min="4" max="4" width="5.8515625" style="4" customWidth="1"/>
    <col min="5" max="5" width="3.140625" style="4" bestFit="1" customWidth="1"/>
    <col min="6" max="6" width="10.421875" style="5" customWidth="1"/>
    <col min="7" max="7" width="12.421875" style="5" customWidth="1"/>
    <col min="8" max="8" width="16.140625" style="5" customWidth="1"/>
    <col min="9" max="9" width="12.140625" style="6" customWidth="1"/>
    <col min="10" max="10" width="12.140625" style="100" hidden="1" customWidth="1" outlineLevel="1"/>
    <col min="11" max="11" width="26.57421875" style="6" hidden="1" customWidth="1" outlineLevel="1"/>
    <col min="12" max="12" width="12.140625" style="6" customWidth="1" collapsed="1"/>
    <col min="13" max="16384" width="12.140625" style="6" customWidth="1"/>
  </cols>
  <sheetData>
    <row r="9" ht="12" customHeight="1">
      <c r="H9" s="137" t="s">
        <v>299</v>
      </c>
    </row>
    <row r="11" ht="12" customHeight="1">
      <c r="A11" s="1" t="s">
        <v>296</v>
      </c>
    </row>
    <row r="13" spans="1:8" ht="13.5" customHeight="1">
      <c r="A13" s="177" t="s">
        <v>178</v>
      </c>
      <c r="B13" s="177"/>
      <c r="C13" s="177"/>
      <c r="D13" s="177"/>
      <c r="E13" s="177"/>
      <c r="F13" s="177"/>
      <c r="G13" s="177"/>
      <c r="H13" s="177"/>
    </row>
    <row r="14" spans="1:8" ht="12" customHeight="1">
      <c r="A14" s="95"/>
      <c r="B14" s="95"/>
      <c r="C14" s="95"/>
      <c r="D14" s="95"/>
      <c r="E14" s="95"/>
      <c r="F14" s="95"/>
      <c r="G14" s="95"/>
      <c r="H14" s="95"/>
    </row>
    <row r="15" spans="1:8" ht="12" customHeight="1">
      <c r="A15" s="8"/>
      <c r="B15" s="9"/>
      <c r="C15" s="10"/>
      <c r="D15" s="11"/>
      <c r="E15" s="11"/>
      <c r="F15" s="7"/>
      <c r="G15" s="7"/>
      <c r="H15" s="7"/>
    </row>
    <row r="16" spans="1:8" ht="18.75" customHeight="1">
      <c r="A16" s="12" t="s">
        <v>0</v>
      </c>
      <c r="B16" s="12" t="s">
        <v>1</v>
      </c>
      <c r="C16" s="10" t="s">
        <v>2</v>
      </c>
      <c r="D16" s="11" t="s">
        <v>3</v>
      </c>
      <c r="E16" s="11"/>
      <c r="F16" s="7" t="s">
        <v>4</v>
      </c>
      <c r="G16" s="16" t="s">
        <v>5</v>
      </c>
      <c r="H16" s="16"/>
    </row>
    <row r="17" spans="1:8" ht="13.5" customHeight="1">
      <c r="A17" s="17"/>
      <c r="B17" s="18" t="s">
        <v>203</v>
      </c>
      <c r="C17" s="19">
        <v>0</v>
      </c>
      <c r="D17" s="20">
        <v>0</v>
      </c>
      <c r="E17" s="20"/>
      <c r="F17" s="15">
        <v>0</v>
      </c>
      <c r="G17" s="15">
        <f>F17*C17*D17</f>
        <v>0</v>
      </c>
      <c r="H17" s="21"/>
    </row>
    <row r="18" spans="1:9" ht="13.5" customHeight="1">
      <c r="A18" s="22"/>
      <c r="B18" s="18" t="s">
        <v>6</v>
      </c>
      <c r="C18" s="19">
        <v>0</v>
      </c>
      <c r="D18" s="20">
        <v>0</v>
      </c>
      <c r="E18" s="20"/>
      <c r="F18" s="15">
        <v>0</v>
      </c>
      <c r="G18" s="15">
        <f>F18*D18*C18</f>
        <v>0</v>
      </c>
      <c r="H18" s="15"/>
      <c r="I18" s="6" t="s">
        <v>7</v>
      </c>
    </row>
    <row r="19" spans="1:8" ht="13.5" customHeight="1">
      <c r="A19" s="22"/>
      <c r="B19" s="18" t="s">
        <v>8</v>
      </c>
      <c r="C19" s="19">
        <v>0</v>
      </c>
      <c r="D19" s="20">
        <v>0</v>
      </c>
      <c r="E19" s="20"/>
      <c r="F19" s="15">
        <v>0</v>
      </c>
      <c r="G19" s="15">
        <f>F19*C19*D19</f>
        <v>0</v>
      </c>
      <c r="H19" s="15"/>
    </row>
    <row r="20" spans="1:8" ht="13.5" customHeight="1">
      <c r="A20" s="17"/>
      <c r="B20" s="18" t="s">
        <v>9</v>
      </c>
      <c r="C20" s="19">
        <v>0</v>
      </c>
      <c r="D20" s="20">
        <v>0</v>
      </c>
      <c r="E20" s="20"/>
      <c r="F20" s="15">
        <v>0</v>
      </c>
      <c r="G20" s="15">
        <f>F20*C20*D20</f>
        <v>0</v>
      </c>
      <c r="H20" s="15"/>
    </row>
    <row r="21" spans="1:8" ht="13.5" customHeight="1">
      <c r="A21" s="17"/>
      <c r="B21" s="18" t="s">
        <v>10</v>
      </c>
      <c r="C21" s="19">
        <v>0</v>
      </c>
      <c r="D21" s="20">
        <v>0</v>
      </c>
      <c r="E21" s="20"/>
      <c r="F21" s="15">
        <v>0</v>
      </c>
      <c r="G21" s="15">
        <f>F21*D21*C21</f>
        <v>0</v>
      </c>
      <c r="H21" s="15"/>
    </row>
    <row r="22" spans="1:8" ht="13.5" customHeight="1">
      <c r="A22" s="17"/>
      <c r="B22" s="23" t="s">
        <v>11</v>
      </c>
      <c r="C22" s="24">
        <v>0</v>
      </c>
      <c r="D22" s="25">
        <v>0</v>
      </c>
      <c r="E22" s="25"/>
      <c r="F22" s="26">
        <v>0</v>
      </c>
      <c r="G22" s="26">
        <f>F22*D22*C22</f>
        <v>0</v>
      </c>
      <c r="H22" s="26"/>
    </row>
    <row r="23" spans="1:8" ht="13.5" customHeight="1">
      <c r="A23" s="128"/>
      <c r="B23" s="129" t="s">
        <v>12</v>
      </c>
      <c r="C23" s="126"/>
      <c r="D23" s="130"/>
      <c r="E23" s="130"/>
      <c r="F23" s="131"/>
      <c r="G23" s="127"/>
      <c r="H23" s="127">
        <f>SUM(G17:G22)</f>
        <v>0</v>
      </c>
    </row>
    <row r="24" spans="1:8" ht="12" customHeight="1">
      <c r="A24" s="17"/>
      <c r="B24" s="18"/>
      <c r="C24" s="19"/>
      <c r="D24" s="20"/>
      <c r="E24" s="20"/>
      <c r="F24" s="15"/>
      <c r="G24" s="30"/>
      <c r="H24" s="31"/>
    </row>
    <row r="25" spans="1:8" ht="18.75" customHeight="1">
      <c r="A25" s="32" t="s">
        <v>13</v>
      </c>
      <c r="B25" s="12" t="s">
        <v>14</v>
      </c>
      <c r="H25" s="31" t="s">
        <v>15</v>
      </c>
    </row>
    <row r="26" spans="1:8" ht="13.5" customHeight="1">
      <c r="A26" s="22"/>
      <c r="B26" s="33" t="s">
        <v>16</v>
      </c>
      <c r="C26" s="13"/>
      <c r="D26" s="14"/>
      <c r="E26" s="14"/>
      <c r="F26" s="77" t="s">
        <v>4</v>
      </c>
      <c r="G26" s="16" t="s">
        <v>5</v>
      </c>
      <c r="H26" s="31"/>
    </row>
    <row r="27" spans="1:8" ht="13.5" customHeight="1">
      <c r="A27" s="22"/>
      <c r="B27" s="18" t="s">
        <v>17</v>
      </c>
      <c r="C27" s="19"/>
      <c r="D27" s="34"/>
      <c r="E27" s="34"/>
      <c r="F27" s="31">
        <v>0</v>
      </c>
      <c r="G27" s="31">
        <f>F27</f>
        <v>0</v>
      </c>
      <c r="H27" s="31"/>
    </row>
    <row r="28" spans="1:8" ht="13.5" customHeight="1">
      <c r="A28" s="22"/>
      <c r="B28" s="18" t="s">
        <v>18</v>
      </c>
      <c r="C28" s="19"/>
      <c r="D28" s="34"/>
      <c r="E28" s="34"/>
      <c r="F28" s="31">
        <v>0</v>
      </c>
      <c r="G28" s="31">
        <f aca="true" t="shared" si="0" ref="G28:G34">F28</f>
        <v>0</v>
      </c>
      <c r="H28" s="31"/>
    </row>
    <row r="29" spans="1:8" ht="13.5" customHeight="1">
      <c r="A29" s="22"/>
      <c r="B29" s="18" t="s">
        <v>19</v>
      </c>
      <c r="C29" s="19"/>
      <c r="D29" s="34"/>
      <c r="E29" s="34"/>
      <c r="F29" s="31">
        <v>0</v>
      </c>
      <c r="G29" s="31">
        <f t="shared" si="0"/>
        <v>0</v>
      </c>
      <c r="H29" s="31"/>
    </row>
    <row r="30" spans="1:8" ht="13.5" customHeight="1">
      <c r="A30" s="22"/>
      <c r="B30" s="18" t="s">
        <v>20</v>
      </c>
      <c r="C30" s="19"/>
      <c r="D30" s="34"/>
      <c r="E30" s="34"/>
      <c r="F30" s="31">
        <v>0</v>
      </c>
      <c r="G30" s="31">
        <f t="shared" si="0"/>
        <v>0</v>
      </c>
      <c r="H30" s="31"/>
    </row>
    <row r="31" spans="1:8" ht="13.5" customHeight="1">
      <c r="A31" s="22"/>
      <c r="B31" s="18" t="s">
        <v>21</v>
      </c>
      <c r="C31" s="19"/>
      <c r="D31" s="34"/>
      <c r="E31" s="34"/>
      <c r="F31" s="31">
        <v>0</v>
      </c>
      <c r="G31" s="31">
        <f t="shared" si="0"/>
        <v>0</v>
      </c>
      <c r="H31" s="31"/>
    </row>
    <row r="32" spans="1:8" ht="13.5" customHeight="1">
      <c r="A32" s="22"/>
      <c r="B32" s="18" t="s">
        <v>166</v>
      </c>
      <c r="C32" s="19"/>
      <c r="D32" s="34"/>
      <c r="E32" s="34"/>
      <c r="F32" s="31">
        <v>0</v>
      </c>
      <c r="G32" s="31">
        <f>F32</f>
        <v>0</v>
      </c>
      <c r="H32" s="31"/>
    </row>
    <row r="33" spans="1:8" ht="13.5" customHeight="1">
      <c r="A33" s="22"/>
      <c r="B33" s="18" t="s">
        <v>22</v>
      </c>
      <c r="C33" s="19"/>
      <c r="D33" s="34"/>
      <c r="E33" s="34"/>
      <c r="F33" s="31">
        <v>0</v>
      </c>
      <c r="G33" s="31">
        <f t="shared" si="0"/>
        <v>0</v>
      </c>
      <c r="H33" s="31"/>
    </row>
    <row r="34" spans="1:8" ht="13.5" customHeight="1">
      <c r="A34" s="22"/>
      <c r="B34" s="23" t="s">
        <v>23</v>
      </c>
      <c r="C34" s="24"/>
      <c r="D34" s="35"/>
      <c r="E34" s="35"/>
      <c r="F34" s="36">
        <v>0</v>
      </c>
      <c r="G34" s="36">
        <f t="shared" si="0"/>
        <v>0</v>
      </c>
      <c r="H34" s="36"/>
    </row>
    <row r="35" spans="1:8" ht="13.5" customHeight="1">
      <c r="A35" s="22"/>
      <c r="B35" s="27" t="s">
        <v>5</v>
      </c>
      <c r="C35" s="28"/>
      <c r="D35" s="37"/>
      <c r="E35" s="37"/>
      <c r="F35" s="30"/>
      <c r="G35" s="30"/>
      <c r="H35" s="30">
        <f>SUM(G27:G34)</f>
        <v>0</v>
      </c>
    </row>
    <row r="36" spans="1:8" ht="12" customHeight="1">
      <c r="A36" s="22"/>
      <c r="B36" s="18"/>
      <c r="C36" s="19"/>
      <c r="D36" s="34"/>
      <c r="E36" s="34"/>
      <c r="F36" s="31"/>
      <c r="G36" s="31"/>
      <c r="H36" s="31"/>
    </row>
    <row r="37" spans="1:8" ht="13.5" customHeight="1">
      <c r="A37" s="22"/>
      <c r="B37" s="27" t="s">
        <v>24</v>
      </c>
      <c r="C37" s="19"/>
      <c r="D37" s="34"/>
      <c r="E37" s="34"/>
      <c r="F37" s="5" t="s">
        <v>4</v>
      </c>
      <c r="G37" s="30" t="s">
        <v>5</v>
      </c>
      <c r="H37" s="31"/>
    </row>
    <row r="38" spans="1:8" ht="13.5" customHeight="1">
      <c r="A38" s="22"/>
      <c r="B38" s="18" t="s">
        <v>25</v>
      </c>
      <c r="C38" s="19"/>
      <c r="D38" s="34"/>
      <c r="E38" s="34"/>
      <c r="F38" s="31">
        <v>0</v>
      </c>
      <c r="G38" s="31">
        <f>F38</f>
        <v>0</v>
      </c>
      <c r="H38" s="31"/>
    </row>
    <row r="39" spans="1:8" ht="13.5" customHeight="1">
      <c r="A39" s="22"/>
      <c r="B39" s="18" t="s">
        <v>26</v>
      </c>
      <c r="C39" s="19"/>
      <c r="D39" s="34"/>
      <c r="E39" s="34"/>
      <c r="F39" s="31">
        <v>0</v>
      </c>
      <c r="G39" s="31">
        <f aca="true" t="shared" si="1" ref="G39:G44">F39</f>
        <v>0</v>
      </c>
      <c r="H39" s="31"/>
    </row>
    <row r="40" spans="1:8" ht="13.5" customHeight="1">
      <c r="A40" s="22"/>
      <c r="B40" s="18" t="s">
        <v>278</v>
      </c>
      <c r="C40" s="19"/>
      <c r="D40" s="34"/>
      <c r="E40" s="34"/>
      <c r="F40" s="31">
        <v>0</v>
      </c>
      <c r="G40" s="31">
        <f t="shared" si="1"/>
        <v>0</v>
      </c>
      <c r="H40" s="31"/>
    </row>
    <row r="41" spans="1:8" ht="13.5" customHeight="1">
      <c r="A41" s="22"/>
      <c r="B41" s="18" t="s">
        <v>27</v>
      </c>
      <c r="C41" s="19"/>
      <c r="D41" s="34"/>
      <c r="E41" s="34"/>
      <c r="F41" s="31">
        <v>0</v>
      </c>
      <c r="G41" s="31">
        <f t="shared" si="1"/>
        <v>0</v>
      </c>
      <c r="H41" s="31"/>
    </row>
    <row r="42" spans="1:8" ht="13.5" customHeight="1">
      <c r="A42" s="22"/>
      <c r="B42" s="18" t="s">
        <v>28</v>
      </c>
      <c r="C42" s="19"/>
      <c r="D42" s="34"/>
      <c r="E42" s="34"/>
      <c r="F42" s="31">
        <v>0</v>
      </c>
      <c r="G42" s="31">
        <f t="shared" si="1"/>
        <v>0</v>
      </c>
      <c r="H42" s="31"/>
    </row>
    <row r="43" spans="1:8" ht="13.5" customHeight="1">
      <c r="A43" s="22"/>
      <c r="B43" s="18" t="s">
        <v>29</v>
      </c>
      <c r="C43" s="19"/>
      <c r="D43" s="34"/>
      <c r="E43" s="34"/>
      <c r="F43" s="31">
        <v>0</v>
      </c>
      <c r="G43" s="31">
        <f t="shared" si="1"/>
        <v>0</v>
      </c>
      <c r="H43" s="31"/>
    </row>
    <row r="44" spans="1:8" ht="13.5" customHeight="1">
      <c r="A44" s="22"/>
      <c r="B44" s="23" t="s">
        <v>30</v>
      </c>
      <c r="C44" s="24"/>
      <c r="D44" s="35"/>
      <c r="E44" s="35"/>
      <c r="F44" s="36">
        <v>0</v>
      </c>
      <c r="G44" s="36">
        <f t="shared" si="1"/>
        <v>0</v>
      </c>
      <c r="H44" s="36"/>
    </row>
    <row r="45" spans="1:8" ht="13.5" customHeight="1">
      <c r="A45" s="22"/>
      <c r="B45" s="27" t="s">
        <v>5</v>
      </c>
      <c r="C45" s="28"/>
      <c r="D45" s="37"/>
      <c r="E45" s="37"/>
      <c r="F45" s="30"/>
      <c r="H45" s="30">
        <f>SUM(G38:G44)</f>
        <v>0</v>
      </c>
    </row>
    <row r="46" spans="1:8" ht="12" customHeight="1">
      <c r="A46" s="22"/>
      <c r="B46" s="18"/>
      <c r="C46" s="19"/>
      <c r="D46" s="34"/>
      <c r="E46" s="34"/>
      <c r="F46" s="31"/>
      <c r="G46" s="31"/>
      <c r="H46" s="31"/>
    </row>
    <row r="47" spans="1:8" ht="13.5" customHeight="1">
      <c r="A47" s="22"/>
      <c r="B47" s="27" t="s">
        <v>31</v>
      </c>
      <c r="C47" s="10" t="s">
        <v>32</v>
      </c>
      <c r="D47" s="34"/>
      <c r="E47" s="34"/>
      <c r="F47" s="5" t="s">
        <v>4</v>
      </c>
      <c r="G47" s="30" t="s">
        <v>5</v>
      </c>
      <c r="H47" s="31"/>
    </row>
    <row r="48" spans="1:8" ht="13.5" customHeight="1">
      <c r="A48" s="22"/>
      <c r="B48" s="18" t="s">
        <v>33</v>
      </c>
      <c r="C48" s="19">
        <v>0</v>
      </c>
      <c r="D48" s="34"/>
      <c r="E48" s="34"/>
      <c r="F48" s="31">
        <v>0</v>
      </c>
      <c r="G48" s="31">
        <f>C48*F48</f>
        <v>0</v>
      </c>
      <c r="H48" s="31"/>
    </row>
    <row r="49" spans="1:8" ht="13.5" customHeight="1">
      <c r="A49" s="22"/>
      <c r="B49" s="18" t="s">
        <v>34</v>
      </c>
      <c r="C49" s="19"/>
      <c r="D49" s="34"/>
      <c r="E49" s="34"/>
      <c r="F49" s="31">
        <v>0</v>
      </c>
      <c r="G49" s="31">
        <f>F49</f>
        <v>0</v>
      </c>
      <c r="H49" s="31"/>
    </row>
    <row r="50" spans="1:8" ht="13.5" customHeight="1">
      <c r="A50" s="22"/>
      <c r="B50" s="23" t="s">
        <v>35</v>
      </c>
      <c r="C50" s="24"/>
      <c r="D50" s="35"/>
      <c r="E50" s="35"/>
      <c r="F50" s="36">
        <v>0</v>
      </c>
      <c r="G50" s="36">
        <f>F50</f>
        <v>0</v>
      </c>
      <c r="H50" s="36"/>
    </row>
    <row r="51" spans="1:8" ht="13.5" customHeight="1">
      <c r="A51" s="22"/>
      <c r="B51" s="27" t="s">
        <v>5</v>
      </c>
      <c r="C51" s="28"/>
      <c r="D51" s="37"/>
      <c r="E51" s="37"/>
      <c r="F51" s="30"/>
      <c r="H51" s="30">
        <f>SUM(G48:G50)</f>
        <v>0</v>
      </c>
    </row>
    <row r="52" spans="1:8" ht="12" customHeight="1">
      <c r="A52" s="22"/>
      <c r="B52" s="18"/>
      <c r="C52" s="19"/>
      <c r="D52" s="34"/>
      <c r="E52" s="34"/>
      <c r="F52" s="31"/>
      <c r="G52" s="31"/>
      <c r="H52" s="31"/>
    </row>
    <row r="53" spans="1:8" ht="13.5" customHeight="1">
      <c r="A53" s="22"/>
      <c r="B53" s="27" t="s">
        <v>36</v>
      </c>
      <c r="C53" s="19"/>
      <c r="D53" s="34"/>
      <c r="E53" s="34"/>
      <c r="F53" s="5" t="s">
        <v>4</v>
      </c>
      <c r="G53" s="30" t="s">
        <v>5</v>
      </c>
      <c r="H53" s="31"/>
    </row>
    <row r="54" spans="1:8" ht="13.5" customHeight="1">
      <c r="A54" s="22"/>
      <c r="B54" s="18" t="s">
        <v>37</v>
      </c>
      <c r="C54" s="19"/>
      <c r="D54" s="34"/>
      <c r="E54" s="34"/>
      <c r="F54" s="31">
        <v>0</v>
      </c>
      <c r="G54" s="31">
        <f>F54</f>
        <v>0</v>
      </c>
      <c r="H54" s="31"/>
    </row>
    <row r="55" spans="1:8" ht="13.5" customHeight="1">
      <c r="A55" s="22"/>
      <c r="B55" s="18" t="s">
        <v>38</v>
      </c>
      <c r="C55" s="19"/>
      <c r="D55" s="34"/>
      <c r="E55" s="34"/>
      <c r="F55" s="31">
        <v>0</v>
      </c>
      <c r="G55" s="31">
        <f>F55</f>
        <v>0</v>
      </c>
      <c r="H55" s="31"/>
    </row>
    <row r="56" spans="1:8" ht="13.5" customHeight="1">
      <c r="A56" s="22"/>
      <c r="B56" s="18" t="s">
        <v>39</v>
      </c>
      <c r="C56" s="19"/>
      <c r="D56" s="34"/>
      <c r="E56" s="34"/>
      <c r="F56" s="31">
        <v>0</v>
      </c>
      <c r="G56" s="31">
        <f>F56</f>
        <v>0</v>
      </c>
      <c r="H56" s="31"/>
    </row>
    <row r="57" spans="1:8" ht="13.5" customHeight="1">
      <c r="A57" s="22"/>
      <c r="B57" s="23" t="s">
        <v>40</v>
      </c>
      <c r="C57" s="24"/>
      <c r="D57" s="35"/>
      <c r="E57" s="35"/>
      <c r="F57" s="36">
        <v>0</v>
      </c>
      <c r="G57" s="36">
        <f>F57</f>
        <v>0</v>
      </c>
      <c r="H57" s="36"/>
    </row>
    <row r="58" spans="1:8" ht="13.5" customHeight="1">
      <c r="A58" s="22"/>
      <c r="B58" s="33" t="s">
        <v>5</v>
      </c>
      <c r="C58" s="28"/>
      <c r="D58" s="37"/>
      <c r="E58" s="37"/>
      <c r="F58" s="30"/>
      <c r="H58" s="30">
        <f>SUM(G54:G57)</f>
        <v>0</v>
      </c>
    </row>
    <row r="59" spans="1:8" ht="12" customHeight="1">
      <c r="A59" s="22"/>
      <c r="B59" s="38"/>
      <c r="C59" s="19"/>
      <c r="D59" s="34"/>
      <c r="E59" s="34"/>
      <c r="F59" s="31"/>
      <c r="G59" s="31"/>
      <c r="H59" s="31"/>
    </row>
    <row r="60" spans="1:8" ht="13.5" customHeight="1">
      <c r="A60" s="132"/>
      <c r="B60" s="133" t="s">
        <v>177</v>
      </c>
      <c r="C60" s="134"/>
      <c r="D60" s="135"/>
      <c r="E60" s="135"/>
      <c r="F60" s="136"/>
      <c r="G60" s="136"/>
      <c r="H60" s="136">
        <f>SUM(H23:H58)</f>
        <v>0</v>
      </c>
    </row>
    <row r="61" spans="1:8" ht="12" customHeight="1">
      <c r="A61" s="22"/>
      <c r="B61" s="38"/>
      <c r="C61" s="19"/>
      <c r="D61" s="34"/>
      <c r="E61" s="34"/>
      <c r="F61" s="31"/>
      <c r="G61" s="31"/>
      <c r="H61" s="31"/>
    </row>
    <row r="62" spans="1:8" ht="18.75" customHeight="1">
      <c r="A62" s="12" t="s">
        <v>41</v>
      </c>
      <c r="B62" s="12" t="s">
        <v>42</v>
      </c>
      <c r="C62" s="10"/>
      <c r="D62" s="11"/>
      <c r="E62" s="11"/>
      <c r="F62" s="7"/>
      <c r="G62" s="16"/>
      <c r="H62" s="31"/>
    </row>
    <row r="63" spans="1:11" ht="18.75" customHeight="1">
      <c r="A63" s="12"/>
      <c r="B63" s="99" t="s">
        <v>226</v>
      </c>
      <c r="C63" s="10"/>
      <c r="D63" s="11"/>
      <c r="E63" s="11"/>
      <c r="F63" s="7"/>
      <c r="G63" s="16"/>
      <c r="H63" s="31"/>
      <c r="J63" s="107" t="s">
        <v>298</v>
      </c>
      <c r="K63" s="108" t="s">
        <v>222</v>
      </c>
    </row>
    <row r="64" spans="1:10" ht="13.5" customHeight="1">
      <c r="A64" s="12"/>
      <c r="B64" s="12"/>
      <c r="C64" s="10"/>
      <c r="D64" s="11"/>
      <c r="E64" s="11"/>
      <c r="F64" s="7"/>
      <c r="G64" s="16"/>
      <c r="H64" s="31"/>
      <c r="J64" s="101"/>
    </row>
    <row r="65" spans="1:8" ht="13.5" customHeight="1">
      <c r="A65" s="22"/>
      <c r="B65" s="33" t="s">
        <v>43</v>
      </c>
      <c r="C65" s="10" t="s">
        <v>2</v>
      </c>
      <c r="D65" s="11" t="s">
        <v>3</v>
      </c>
      <c r="E65" s="105" t="s">
        <v>227</v>
      </c>
      <c r="F65" s="7" t="s">
        <v>4</v>
      </c>
      <c r="G65" s="16" t="s">
        <v>5</v>
      </c>
      <c r="H65" s="31"/>
    </row>
    <row r="66" spans="1:8" ht="13.5" customHeight="1">
      <c r="A66" s="22"/>
      <c r="B66" s="38" t="s">
        <v>263</v>
      </c>
      <c r="C66" s="19"/>
      <c r="D66" s="20"/>
      <c r="F66" s="15">
        <v>0</v>
      </c>
      <c r="G66" s="15">
        <f>F66</f>
        <v>0</v>
      </c>
      <c r="H66" s="15"/>
    </row>
    <row r="67" spans="1:11" ht="13.5" customHeight="1">
      <c r="A67" s="22"/>
      <c r="B67" s="38" t="s">
        <v>287</v>
      </c>
      <c r="C67" s="19">
        <v>0</v>
      </c>
      <c r="D67" s="20">
        <v>0</v>
      </c>
      <c r="E67" s="106"/>
      <c r="F67" s="15">
        <v>0</v>
      </c>
      <c r="G67" s="15">
        <f aca="true" t="shared" si="2" ref="G67:G73">F67*D67*C67</f>
        <v>0</v>
      </c>
      <c r="H67" s="15"/>
      <c r="J67" s="100">
        <f>IF(AND(E67="",D67&lt;=1),Kollektivvertrag!I12,IF(E67="",Kollektivvertrag!K12,Kollektivvertrag!G12/6))</f>
        <v>296.0198379121016</v>
      </c>
      <c r="K67" s="6" t="s">
        <v>221</v>
      </c>
    </row>
    <row r="68" spans="1:10" ht="13.5" customHeight="1">
      <c r="A68" s="22"/>
      <c r="B68" s="38" t="s">
        <v>262</v>
      </c>
      <c r="C68" s="19">
        <v>0</v>
      </c>
      <c r="D68" s="20">
        <v>0</v>
      </c>
      <c r="E68" s="106"/>
      <c r="F68" s="15">
        <v>0</v>
      </c>
      <c r="G68" s="15">
        <f t="shared" si="2"/>
        <v>0</v>
      </c>
      <c r="H68" s="15"/>
      <c r="J68" s="100">
        <f>IF(AND(E68="",D68&lt;=1),Kollektivvertrag!I23,IF(E68="",Kollektivvertrag!K23,Kollektivvertrag!G23/6))</f>
        <v>182.7869847106191</v>
      </c>
    </row>
    <row r="69" spans="1:11" ht="13.5" customHeight="1">
      <c r="A69" s="22"/>
      <c r="B69" s="38" t="s">
        <v>261</v>
      </c>
      <c r="C69" s="19">
        <v>0</v>
      </c>
      <c r="D69" s="20">
        <v>0</v>
      </c>
      <c r="E69" s="106"/>
      <c r="F69" s="15">
        <v>0</v>
      </c>
      <c r="G69" s="15">
        <f t="shared" si="2"/>
        <v>0</v>
      </c>
      <c r="H69" s="15"/>
      <c r="J69" s="100">
        <f>IF(AND(E69="",D69&lt;=1),Kollektivvertrag!I16,IF(E69="",Kollektivvertrag!K16,Kollektivvertrag!G16/6))</f>
        <v>310.0850796576808</v>
      </c>
      <c r="K69" s="6" t="s">
        <v>228</v>
      </c>
    </row>
    <row r="70" spans="1:11" ht="13.5" customHeight="1">
      <c r="A70" s="22"/>
      <c r="B70" s="38" t="s">
        <v>260</v>
      </c>
      <c r="C70" s="19">
        <v>0</v>
      </c>
      <c r="D70" s="20">
        <v>0</v>
      </c>
      <c r="E70" s="106"/>
      <c r="F70" s="15">
        <v>0</v>
      </c>
      <c r="G70" s="15">
        <f t="shared" si="2"/>
        <v>0</v>
      </c>
      <c r="H70" s="15"/>
      <c r="J70" s="100">
        <f>IF(AND(E70="",D70&lt;=1),Kollektivvertrag!I18,IF(E70="",Kollektivvertrag!K18,Kollektivvertrag!G18/6))</f>
        <v>257.62332</v>
      </c>
      <c r="K70" s="6" t="s">
        <v>228</v>
      </c>
    </row>
    <row r="71" spans="1:10" ht="13.5" customHeight="1">
      <c r="A71" s="22"/>
      <c r="B71" s="38" t="s">
        <v>363</v>
      </c>
      <c r="C71" s="19">
        <v>0</v>
      </c>
      <c r="D71" s="20">
        <v>0</v>
      </c>
      <c r="E71" s="106"/>
      <c r="F71" s="15">
        <v>0</v>
      </c>
      <c r="G71" s="15">
        <f t="shared" si="2"/>
        <v>0</v>
      </c>
      <c r="H71" s="15"/>
      <c r="J71" s="100">
        <f>IF(AND(E71="",D71&lt;=1),Kollektivvertrag!I24,IF(E71="",Kollektivvertrag!K24,Kollektivvertrag!G24/6))</f>
        <v>208.75314228344996</v>
      </c>
    </row>
    <row r="72" spans="1:11" ht="13.5" customHeight="1">
      <c r="A72" s="22"/>
      <c r="B72" s="38" t="s">
        <v>251</v>
      </c>
      <c r="C72" s="19">
        <v>0</v>
      </c>
      <c r="D72" s="20">
        <v>0</v>
      </c>
      <c r="E72" s="106"/>
      <c r="F72" s="15">
        <v>0</v>
      </c>
      <c r="G72" s="15">
        <f>F72*D72*C72</f>
        <v>0</v>
      </c>
      <c r="H72" s="15"/>
      <c r="J72" s="100">
        <f>IF(AND(E72="",D72&lt;=1),Kollektivvertrag!I35,IF(E72="",Kollektivvertrag!K35,Kollektivvertrag!G35/6))</f>
        <v>257.92567721195866</v>
      </c>
      <c r="K72" s="6" t="s">
        <v>259</v>
      </c>
    </row>
    <row r="73" spans="1:8" ht="13.5" customHeight="1">
      <c r="A73" s="22"/>
      <c r="B73" s="39" t="s">
        <v>204</v>
      </c>
      <c r="C73" s="24">
        <v>0</v>
      </c>
      <c r="D73" s="25">
        <v>0</v>
      </c>
      <c r="E73" s="25"/>
      <c r="F73" s="26">
        <v>0</v>
      </c>
      <c r="G73" s="26">
        <f t="shared" si="2"/>
        <v>0</v>
      </c>
      <c r="H73" s="26"/>
    </row>
    <row r="74" spans="1:8" ht="13.5" customHeight="1">
      <c r="A74" s="22"/>
      <c r="B74" s="33" t="s">
        <v>5</v>
      </c>
      <c r="C74" s="28"/>
      <c r="D74" s="29"/>
      <c r="E74" s="29"/>
      <c r="F74" s="16"/>
      <c r="G74" s="16"/>
      <c r="H74" s="16">
        <f>SUM(G66:G73)</f>
        <v>0</v>
      </c>
    </row>
    <row r="75" spans="1:8" ht="12" customHeight="1">
      <c r="A75" s="22"/>
      <c r="B75" s="38"/>
      <c r="C75" s="19"/>
      <c r="D75" s="20"/>
      <c r="E75" s="20"/>
      <c r="F75" s="15"/>
      <c r="G75" s="15"/>
      <c r="H75" s="15"/>
    </row>
    <row r="76" spans="1:8" ht="13.5" customHeight="1">
      <c r="A76" s="22"/>
      <c r="B76" s="33" t="s">
        <v>44</v>
      </c>
      <c r="C76" s="19"/>
      <c r="D76" s="20"/>
      <c r="E76" s="20"/>
      <c r="F76" s="7" t="s">
        <v>4</v>
      </c>
      <c r="G76" s="16" t="s">
        <v>5</v>
      </c>
      <c r="H76" s="15"/>
    </row>
    <row r="77" spans="1:8" ht="13.5" customHeight="1">
      <c r="A77" s="22"/>
      <c r="B77" s="38" t="s">
        <v>264</v>
      </c>
      <c r="C77" s="19"/>
      <c r="D77" s="20"/>
      <c r="E77" s="20"/>
      <c r="F77" s="15">
        <v>0</v>
      </c>
      <c r="G77" s="15">
        <f>F77</f>
        <v>0</v>
      </c>
      <c r="H77" s="15"/>
    </row>
    <row r="78" spans="1:8" ht="13.5" customHeight="1">
      <c r="A78" s="22"/>
      <c r="B78" s="38" t="s">
        <v>45</v>
      </c>
      <c r="C78" s="19"/>
      <c r="D78" s="20"/>
      <c r="E78" s="20"/>
      <c r="F78" s="15">
        <v>0</v>
      </c>
      <c r="G78" s="15">
        <f>F78</f>
        <v>0</v>
      </c>
      <c r="H78" s="15"/>
    </row>
    <row r="79" spans="1:8" ht="13.5" customHeight="1">
      <c r="A79" s="22"/>
      <c r="B79" s="38" t="s">
        <v>265</v>
      </c>
      <c r="C79" s="19"/>
      <c r="D79" s="20"/>
      <c r="E79" s="20"/>
      <c r="F79" s="15">
        <v>0</v>
      </c>
      <c r="G79" s="15">
        <f>F79</f>
        <v>0</v>
      </c>
      <c r="H79" s="15"/>
    </row>
    <row r="80" spans="1:8" ht="13.5" customHeight="1">
      <c r="A80" s="22"/>
      <c r="B80" s="38" t="s">
        <v>46</v>
      </c>
      <c r="C80" s="19"/>
      <c r="D80" s="20"/>
      <c r="E80" s="20"/>
      <c r="F80" s="15">
        <v>0</v>
      </c>
      <c r="G80" s="15">
        <f>F80</f>
        <v>0</v>
      </c>
      <c r="H80" s="15"/>
    </row>
    <row r="81" spans="1:8" ht="13.5" customHeight="1">
      <c r="A81" s="22"/>
      <c r="B81" s="39" t="s">
        <v>266</v>
      </c>
      <c r="C81" s="24"/>
      <c r="D81" s="25"/>
      <c r="E81" s="25"/>
      <c r="F81" s="26">
        <v>0</v>
      </c>
      <c r="G81" s="26">
        <f>F81</f>
        <v>0</v>
      </c>
      <c r="H81" s="26"/>
    </row>
    <row r="82" spans="1:8" ht="13.5" customHeight="1">
      <c r="A82" s="22"/>
      <c r="B82" s="33" t="s">
        <v>5</v>
      </c>
      <c r="C82" s="28"/>
      <c r="D82" s="29"/>
      <c r="E82" s="29"/>
      <c r="F82" s="16"/>
      <c r="G82" s="16"/>
      <c r="H82" s="16">
        <f>SUM(G77:G81)</f>
        <v>0</v>
      </c>
    </row>
    <row r="83" spans="1:8" ht="12" customHeight="1">
      <c r="A83" s="22"/>
      <c r="B83" s="38"/>
      <c r="C83" s="19"/>
      <c r="D83" s="20"/>
      <c r="E83" s="20"/>
      <c r="F83" s="15"/>
      <c r="G83" s="15"/>
      <c r="H83" s="15"/>
    </row>
    <row r="84" spans="1:8" ht="13.5" customHeight="1">
      <c r="A84" s="22"/>
      <c r="B84" s="33" t="s">
        <v>47</v>
      </c>
      <c r="C84" s="10" t="s">
        <v>2</v>
      </c>
      <c r="D84" s="11" t="s">
        <v>3</v>
      </c>
      <c r="E84" s="105" t="s">
        <v>227</v>
      </c>
      <c r="F84" s="7" t="s">
        <v>4</v>
      </c>
      <c r="G84" s="16" t="s">
        <v>5</v>
      </c>
      <c r="H84" s="15"/>
    </row>
    <row r="85" spans="1:8" ht="13.5" customHeight="1">
      <c r="A85" s="22"/>
      <c r="B85" s="38" t="s">
        <v>365</v>
      </c>
      <c r="C85" s="19"/>
      <c r="D85" s="20"/>
      <c r="E85" s="20"/>
      <c r="F85" s="15">
        <v>0</v>
      </c>
      <c r="G85" s="15">
        <f>F85</f>
        <v>0</v>
      </c>
      <c r="H85" s="15"/>
    </row>
    <row r="86" spans="1:11" ht="13.5" customHeight="1">
      <c r="A86" s="22"/>
      <c r="B86" s="38" t="s">
        <v>364</v>
      </c>
      <c r="C86" s="19">
        <v>0</v>
      </c>
      <c r="D86" s="20">
        <v>0</v>
      </c>
      <c r="E86" s="106"/>
      <c r="F86" s="15">
        <v>0</v>
      </c>
      <c r="G86" s="15">
        <f aca="true" t="shared" si="3" ref="G86:G91">F86*D86*C86</f>
        <v>0</v>
      </c>
      <c r="H86" s="15"/>
      <c r="J86" s="100">
        <f>IF(AND(E86="",D86&lt;=1),Kollektivvertrag!I51,IF(E86="",Kollektivvertrag!K51,Kollektivvertrag!G51/6))</f>
        <v>354.232065</v>
      </c>
      <c r="K86" s="6" t="s">
        <v>366</v>
      </c>
    </row>
    <row r="87" spans="1:8" ht="13.5" customHeight="1">
      <c r="A87" s="22"/>
      <c r="B87" s="38" t="s">
        <v>48</v>
      </c>
      <c r="C87" s="19">
        <v>0</v>
      </c>
      <c r="D87" s="20">
        <v>0</v>
      </c>
      <c r="E87" s="20"/>
      <c r="F87" s="15">
        <v>0</v>
      </c>
      <c r="G87" s="15">
        <f t="shared" si="3"/>
        <v>0</v>
      </c>
      <c r="H87" s="15"/>
    </row>
    <row r="88" spans="1:8" ht="13.5" customHeight="1">
      <c r="A88" s="22"/>
      <c r="B88" s="38" t="s">
        <v>267</v>
      </c>
      <c r="C88" s="19">
        <v>0</v>
      </c>
      <c r="D88" s="20">
        <v>0</v>
      </c>
      <c r="E88" s="20"/>
      <c r="F88" s="15">
        <v>0</v>
      </c>
      <c r="G88" s="15">
        <f t="shared" si="3"/>
        <v>0</v>
      </c>
      <c r="H88" s="15"/>
    </row>
    <row r="89" spans="1:10" ht="13.5" customHeight="1">
      <c r="A89" s="22"/>
      <c r="B89" s="38" t="s">
        <v>268</v>
      </c>
      <c r="C89" s="19">
        <v>0</v>
      </c>
      <c r="D89" s="20">
        <v>0</v>
      </c>
      <c r="E89" s="106"/>
      <c r="F89" s="15">
        <v>0</v>
      </c>
      <c r="G89" s="15">
        <f t="shared" si="3"/>
        <v>0</v>
      </c>
      <c r="H89" s="15"/>
      <c r="J89" s="100">
        <f>IF(AND(E89="",D89&lt;=1),Kollektivvertrag!I46,IF(E89="",Kollektivvertrag!K46,Kollektivvertrag!G46/6))</f>
        <v>314.9791519055421</v>
      </c>
    </row>
    <row r="90" spans="1:10" ht="13.5" customHeight="1">
      <c r="A90" s="22"/>
      <c r="B90" s="38" t="s">
        <v>49</v>
      </c>
      <c r="C90" s="19">
        <v>0</v>
      </c>
      <c r="D90" s="20">
        <v>0</v>
      </c>
      <c r="E90" s="106"/>
      <c r="F90" s="15">
        <v>0</v>
      </c>
      <c r="G90" s="15">
        <f t="shared" si="3"/>
        <v>0</v>
      </c>
      <c r="H90" s="15"/>
      <c r="J90" s="100">
        <f>IF(AND(E90="",D90&lt;=1),Kollektivvertrag!I45,IF(E90="",Kollektivvertrag!K45,Kollektivvertrag!G45/6))</f>
        <v>202.46089300889287</v>
      </c>
    </row>
    <row r="91" spans="1:11" ht="13.5" customHeight="1">
      <c r="A91" s="22"/>
      <c r="B91" s="39" t="s">
        <v>50</v>
      </c>
      <c r="C91" s="24">
        <v>0</v>
      </c>
      <c r="D91" s="25">
        <v>0</v>
      </c>
      <c r="E91" s="106"/>
      <c r="F91" s="26">
        <v>0</v>
      </c>
      <c r="G91" s="26">
        <f t="shared" si="3"/>
        <v>0</v>
      </c>
      <c r="H91" s="26"/>
      <c r="J91" s="100">
        <f>IF(AND(E91="",D91&lt;=1),Kollektivvertrag!I42,IF(E91="",Kollektivvertrag!K42,Kollektivvertrag!G42/6))</f>
        <v>240.05166690813246</v>
      </c>
      <c r="K91" s="6" t="s">
        <v>249</v>
      </c>
    </row>
    <row r="92" spans="1:8" ht="13.5" customHeight="1">
      <c r="A92" s="22"/>
      <c r="B92" s="33" t="s">
        <v>5</v>
      </c>
      <c r="C92" s="28"/>
      <c r="D92" s="29"/>
      <c r="E92" s="29"/>
      <c r="F92" s="16"/>
      <c r="G92" s="16"/>
      <c r="H92" s="16">
        <f>SUM(G85:G91)</f>
        <v>0</v>
      </c>
    </row>
    <row r="93" spans="1:8" ht="12" customHeight="1">
      <c r="A93" s="22"/>
      <c r="B93" s="38"/>
      <c r="C93" s="19"/>
      <c r="D93" s="20"/>
      <c r="E93" s="20"/>
      <c r="F93" s="15"/>
      <c r="G93" s="15"/>
      <c r="H93" s="15"/>
    </row>
    <row r="94" spans="1:8" ht="13.5" customHeight="1">
      <c r="A94" s="22"/>
      <c r="B94" s="33" t="s">
        <v>205</v>
      </c>
      <c r="C94" s="10" t="s">
        <v>2</v>
      </c>
      <c r="D94" s="11" t="s">
        <v>3</v>
      </c>
      <c r="E94" s="105" t="s">
        <v>227</v>
      </c>
      <c r="F94" s="7" t="s">
        <v>4</v>
      </c>
      <c r="G94" s="16" t="s">
        <v>5</v>
      </c>
      <c r="H94" s="15"/>
    </row>
    <row r="95" spans="1:11" ht="13.5" customHeight="1">
      <c r="A95" s="22"/>
      <c r="B95" s="38" t="s">
        <v>199</v>
      </c>
      <c r="C95" s="19">
        <v>0</v>
      </c>
      <c r="D95" s="20">
        <v>0</v>
      </c>
      <c r="E95" s="106"/>
      <c r="F95" s="15">
        <v>0</v>
      </c>
      <c r="G95" s="15">
        <f aca="true" t="shared" si="4" ref="G95:G102">F95*D95*C95</f>
        <v>0</v>
      </c>
      <c r="H95" s="15"/>
      <c r="J95" s="100">
        <f>IF(AND(E95="",D95&lt;=1),Kollektivvertrag!I27,IF(E95="",Kollektivvertrag!K27,Kollektivvertrag!G27/6))</f>
        <v>524.1114843877116</v>
      </c>
      <c r="K95" s="6" t="s">
        <v>224</v>
      </c>
    </row>
    <row r="96" spans="1:10" ht="13.5" customHeight="1">
      <c r="A96" s="22"/>
      <c r="B96" s="17" t="s">
        <v>269</v>
      </c>
      <c r="C96" s="19">
        <v>0</v>
      </c>
      <c r="D96" s="20">
        <v>0</v>
      </c>
      <c r="E96" s="106"/>
      <c r="F96" s="15">
        <v>0</v>
      </c>
      <c r="G96" s="15">
        <f t="shared" si="4"/>
        <v>0</v>
      </c>
      <c r="H96" s="15"/>
      <c r="J96" s="100">
        <f>IF(AND(E96="",D96&lt;=1),Kollektivvertrag!I28,IF(E96="",Kollektivvertrag!K28,Kollektivvertrag!G28/6))</f>
        <v>288.98572674749744</v>
      </c>
    </row>
    <row r="97" spans="1:10" ht="13.5" customHeight="1">
      <c r="A97" s="22"/>
      <c r="B97" s="17" t="s">
        <v>274</v>
      </c>
      <c r="C97" s="19">
        <v>0</v>
      </c>
      <c r="D97" s="20">
        <v>0</v>
      </c>
      <c r="E97" s="106"/>
      <c r="F97" s="15">
        <v>0</v>
      </c>
      <c r="G97" s="15">
        <f t="shared" si="4"/>
        <v>0</v>
      </c>
      <c r="H97" s="15"/>
      <c r="J97" s="100">
        <f>IF(AND(E97="",D97&lt;=1),Kollektivvertrag!I36,IF(E97="",Kollektivvertrag!K36,Kollektivvertrag!G36/6))</f>
        <v>257.92567721195866</v>
      </c>
    </row>
    <row r="98" spans="1:11" ht="13.5" customHeight="1">
      <c r="A98" s="22"/>
      <c r="B98" s="17" t="s">
        <v>270</v>
      </c>
      <c r="C98" s="19">
        <v>0</v>
      </c>
      <c r="D98" s="20">
        <v>0</v>
      </c>
      <c r="E98" s="106"/>
      <c r="F98" s="15">
        <v>0</v>
      </c>
      <c r="G98" s="15">
        <f t="shared" si="4"/>
        <v>0</v>
      </c>
      <c r="H98" s="15"/>
      <c r="J98" s="100">
        <f>IF(AND(E98="",D98&lt;=1),Kollektivvertrag!I50,IF(E98="",Kollektivvertrag!K50,Kollektivvertrag!G50/6))</f>
        <v>276.44652944995664</v>
      </c>
      <c r="K98" s="6" t="s">
        <v>229</v>
      </c>
    </row>
    <row r="99" spans="1:8" ht="13.5" customHeight="1">
      <c r="A99" s="22"/>
      <c r="B99" s="38" t="s">
        <v>271</v>
      </c>
      <c r="C99" s="19">
        <v>0</v>
      </c>
      <c r="D99" s="20">
        <v>0</v>
      </c>
      <c r="E99" s="20"/>
      <c r="F99" s="15">
        <v>0</v>
      </c>
      <c r="G99" s="15">
        <f t="shared" si="4"/>
        <v>0</v>
      </c>
      <c r="H99" s="15"/>
    </row>
    <row r="100" spans="1:10" ht="13.5" customHeight="1">
      <c r="A100" s="22"/>
      <c r="B100" s="38" t="s">
        <v>272</v>
      </c>
      <c r="C100" s="19">
        <v>0</v>
      </c>
      <c r="D100" s="20">
        <v>0</v>
      </c>
      <c r="E100" s="106"/>
      <c r="F100" s="15">
        <v>0</v>
      </c>
      <c r="G100" s="15">
        <f t="shared" si="4"/>
        <v>0</v>
      </c>
      <c r="H100" s="15"/>
      <c r="J100" s="100">
        <f>IF(AND(E100="",D100&lt;=1),Kollektivvertrag!I38,IF(E100="",Kollektivvertrag!K38,Kollektivvertrag!G38/6))</f>
        <v>314.9791519055421</v>
      </c>
    </row>
    <row r="101" spans="1:10" ht="13.5" customHeight="1">
      <c r="A101" s="22"/>
      <c r="B101" s="38" t="s">
        <v>273</v>
      </c>
      <c r="C101" s="19">
        <v>0</v>
      </c>
      <c r="D101" s="20">
        <v>0</v>
      </c>
      <c r="E101" s="106"/>
      <c r="F101" s="15">
        <v>0</v>
      </c>
      <c r="G101" s="15">
        <f t="shared" si="4"/>
        <v>0</v>
      </c>
      <c r="H101" s="15"/>
      <c r="J101" s="100">
        <f>IF(AND(E101="",D101&lt;=1),Kollektivvertrag!I39,IF(E101="",Kollektivvertrag!K39,Kollektivvertrag!G39/6))</f>
        <v>205.5905942643098</v>
      </c>
    </row>
    <row r="102" spans="1:11" ht="13.5" customHeight="1">
      <c r="A102" s="22"/>
      <c r="B102" s="39" t="s">
        <v>254</v>
      </c>
      <c r="C102" s="24">
        <v>0</v>
      </c>
      <c r="D102" s="25">
        <v>0</v>
      </c>
      <c r="E102" s="25"/>
      <c r="F102" s="26">
        <v>0</v>
      </c>
      <c r="G102" s="26">
        <f t="shared" si="4"/>
        <v>0</v>
      </c>
      <c r="H102" s="26"/>
      <c r="K102" s="6" t="s">
        <v>367</v>
      </c>
    </row>
    <row r="103" spans="1:8" ht="13.5" customHeight="1">
      <c r="A103" s="22"/>
      <c r="B103" s="33" t="s">
        <v>5</v>
      </c>
      <c r="C103" s="28"/>
      <c r="D103" s="29"/>
      <c r="E103" s="29"/>
      <c r="F103" s="16"/>
      <c r="G103" s="16"/>
      <c r="H103" s="16">
        <f>SUM(G95:G102)</f>
        <v>0</v>
      </c>
    </row>
    <row r="104" spans="1:8" ht="12" customHeight="1">
      <c r="A104" s="22"/>
      <c r="B104" s="38"/>
      <c r="C104" s="19"/>
      <c r="D104" s="20"/>
      <c r="E104" s="20"/>
      <c r="F104" s="15"/>
      <c r="G104" s="15"/>
      <c r="H104" s="15"/>
    </row>
    <row r="105" spans="1:8" ht="13.5" customHeight="1">
      <c r="A105" s="22"/>
      <c r="B105" s="33" t="s">
        <v>51</v>
      </c>
      <c r="C105" s="10" t="s">
        <v>2</v>
      </c>
      <c r="D105" s="11" t="s">
        <v>3</v>
      </c>
      <c r="E105" s="105" t="s">
        <v>227</v>
      </c>
      <c r="F105" s="7" t="s">
        <v>4</v>
      </c>
      <c r="G105" s="16" t="s">
        <v>5</v>
      </c>
      <c r="H105" s="15"/>
    </row>
    <row r="106" spans="1:11" ht="13.5" customHeight="1">
      <c r="A106" s="22"/>
      <c r="B106" s="38" t="s">
        <v>275</v>
      </c>
      <c r="C106" s="19">
        <v>0</v>
      </c>
      <c r="D106" s="20">
        <v>0</v>
      </c>
      <c r="E106" s="106"/>
      <c r="F106" s="15">
        <v>0</v>
      </c>
      <c r="G106" s="15">
        <f>F106*D106*C106</f>
        <v>0</v>
      </c>
      <c r="H106" s="15"/>
      <c r="J106" s="100">
        <f>IF(AND(E106="",D106&lt;=1),Kollektivvertrag!I48,IF(E106="",Kollektivvertrag!K48,Kollektivvertrag!G48/6))</f>
        <v>439.59916682216266</v>
      </c>
      <c r="K106" s="6" t="s">
        <v>230</v>
      </c>
    </row>
    <row r="107" spans="1:10" ht="13.5" customHeight="1">
      <c r="A107" s="22"/>
      <c r="B107" s="38" t="s">
        <v>253</v>
      </c>
      <c r="C107" s="19">
        <v>0</v>
      </c>
      <c r="D107" s="20">
        <v>0</v>
      </c>
      <c r="E107" s="106"/>
      <c r="F107" s="15">
        <v>0</v>
      </c>
      <c r="G107" s="15">
        <f>F107*D107*C107</f>
        <v>0</v>
      </c>
      <c r="H107" s="15"/>
      <c r="J107" s="100">
        <f>IF(AND(E107="",D107&lt;=1),Kollektivvertrag!I49,IF(E107="",Kollektivvertrag!K49,Kollektivvertrag!G49/6))</f>
        <v>350.21854624605203</v>
      </c>
    </row>
    <row r="108" spans="1:10" ht="13.5" customHeight="1">
      <c r="A108" s="22"/>
      <c r="B108" s="38" t="s">
        <v>276</v>
      </c>
      <c r="C108" s="19">
        <v>0</v>
      </c>
      <c r="D108" s="20">
        <v>0</v>
      </c>
      <c r="E108" s="106"/>
      <c r="F108" s="15">
        <v>0</v>
      </c>
      <c r="G108" s="15">
        <f>F108*D108*C108</f>
        <v>0</v>
      </c>
      <c r="H108" s="15"/>
      <c r="J108" s="100">
        <f>IF(AND(E108="",D108&lt;=1),Kollektivvertrag!I50,IF(E108="",Kollektivvertrag!K50,Kollektivvertrag!G50/6))</f>
        <v>276.44652944995664</v>
      </c>
    </row>
    <row r="109" spans="1:8" ht="13.5" customHeight="1">
      <c r="A109" s="22"/>
      <c r="B109" s="39" t="s">
        <v>52</v>
      </c>
      <c r="C109" s="24">
        <v>0</v>
      </c>
      <c r="D109" s="25">
        <v>0</v>
      </c>
      <c r="E109" s="25"/>
      <c r="F109" s="26">
        <v>0</v>
      </c>
      <c r="G109" s="26">
        <f>F109*D109*C109</f>
        <v>0</v>
      </c>
      <c r="H109" s="26"/>
    </row>
    <row r="110" spans="1:8" ht="13.5" customHeight="1">
      <c r="A110" s="22"/>
      <c r="B110" s="33" t="s">
        <v>5</v>
      </c>
      <c r="C110" s="28"/>
      <c r="D110" s="29"/>
      <c r="E110" s="29"/>
      <c r="F110" s="16"/>
      <c r="G110" s="16"/>
      <c r="H110" s="16">
        <f>SUM(G106:G109)</f>
        <v>0</v>
      </c>
    </row>
    <row r="111" spans="1:8" ht="12" customHeight="1">
      <c r="A111" s="22"/>
      <c r="B111" s="38"/>
      <c r="C111" s="19"/>
      <c r="D111" s="20"/>
      <c r="E111" s="20"/>
      <c r="F111" s="15"/>
      <c r="G111" s="15"/>
      <c r="H111" s="15"/>
    </row>
    <row r="112" spans="1:8" ht="13.5" customHeight="1">
      <c r="A112" s="22"/>
      <c r="B112" s="33" t="s">
        <v>53</v>
      </c>
      <c r="C112" s="10" t="s">
        <v>2</v>
      </c>
      <c r="D112" s="11" t="s">
        <v>3</v>
      </c>
      <c r="E112" s="105" t="s">
        <v>227</v>
      </c>
      <c r="F112" s="7" t="s">
        <v>4</v>
      </c>
      <c r="G112" s="16" t="s">
        <v>5</v>
      </c>
      <c r="H112" s="15"/>
    </row>
    <row r="113" spans="1:10" ht="13.5" customHeight="1">
      <c r="A113" s="22"/>
      <c r="B113" s="38" t="s">
        <v>256</v>
      </c>
      <c r="C113" s="19">
        <v>0</v>
      </c>
      <c r="D113" s="20">
        <v>0</v>
      </c>
      <c r="E113" s="106"/>
      <c r="F113" s="15">
        <v>0</v>
      </c>
      <c r="G113" s="15">
        <f aca="true" t="shared" si="5" ref="G113:G118">F113*D113*C113</f>
        <v>0</v>
      </c>
      <c r="H113" s="15"/>
      <c r="J113" s="100">
        <f>IF(AND(E113="",D113&lt;=1),Kollektivvertrag!I53,IF(E113="",Kollektivvertrag!K53,Kollektivvertrag!G53/6))</f>
        <v>263.7484751373227</v>
      </c>
    </row>
    <row r="114" spans="1:10" ht="13.5" customHeight="1">
      <c r="A114" s="22"/>
      <c r="B114" s="38" t="s">
        <v>257</v>
      </c>
      <c r="C114" s="19">
        <v>0</v>
      </c>
      <c r="D114" s="20">
        <v>0</v>
      </c>
      <c r="E114" s="106"/>
      <c r="F114" s="15">
        <v>0</v>
      </c>
      <c r="G114" s="15">
        <f t="shared" si="5"/>
        <v>0</v>
      </c>
      <c r="H114" s="15"/>
      <c r="J114" s="100">
        <f>IF(AND(E114="",D114&lt;=1),Kollektivvertrag!I54,IF(E114="",Kollektivvertrag!K54,Kollektivvertrag!G54/6))</f>
        <v>184.0039460289211</v>
      </c>
    </row>
    <row r="115" spans="1:10" ht="13.5" customHeight="1">
      <c r="A115" s="22"/>
      <c r="B115" s="38" t="s">
        <v>255</v>
      </c>
      <c r="C115" s="19">
        <v>0</v>
      </c>
      <c r="D115" s="20">
        <v>0</v>
      </c>
      <c r="E115" s="106"/>
      <c r="F115" s="15">
        <v>0</v>
      </c>
      <c r="G115" s="15">
        <f t="shared" si="5"/>
        <v>0</v>
      </c>
      <c r="H115" s="15"/>
      <c r="J115" s="100">
        <f>IF(AND(E113="",D113&lt;=1),Kollektivvertrag!I53,IF(E113="",Kollektivvertrag!K53,Kollektivvertrag!G53/6))</f>
        <v>263.7484751373227</v>
      </c>
    </row>
    <row r="116" spans="1:10" ht="13.5" customHeight="1">
      <c r="A116" s="22"/>
      <c r="B116" s="38" t="s">
        <v>54</v>
      </c>
      <c r="C116" s="19">
        <v>0</v>
      </c>
      <c r="D116" s="20">
        <v>0</v>
      </c>
      <c r="E116" s="106"/>
      <c r="F116" s="15">
        <v>0</v>
      </c>
      <c r="G116" s="15">
        <f t="shared" si="5"/>
        <v>0</v>
      </c>
      <c r="H116" s="15"/>
      <c r="J116" s="100">
        <f>IF(AND(E114="",D114&lt;=1),Kollektivvertrag!I54,IF(E114="",Kollektivvertrag!K54,Kollektivvertrag!G54/6))</f>
        <v>184.0039460289211</v>
      </c>
    </row>
    <row r="117" spans="1:11" ht="13.5" customHeight="1">
      <c r="A117" s="22"/>
      <c r="B117" s="38" t="s">
        <v>277</v>
      </c>
      <c r="C117" s="19">
        <v>0</v>
      </c>
      <c r="D117" s="20">
        <v>0</v>
      </c>
      <c r="E117" s="106"/>
      <c r="F117" s="15">
        <v>0</v>
      </c>
      <c r="G117" s="15">
        <f t="shared" si="5"/>
        <v>0</v>
      </c>
      <c r="H117" s="15"/>
      <c r="J117" s="100">
        <f>IF(AND(E114="",D114&lt;=1),Kollektivvertrag!I54,IF(E114="",Kollektivvertrag!K54,Kollektivvertrag!G54/6))</f>
        <v>184.0039460289211</v>
      </c>
      <c r="K117" s="6" t="s">
        <v>231</v>
      </c>
    </row>
    <row r="118" spans="1:8" ht="13.5" customHeight="1">
      <c r="A118" s="22"/>
      <c r="B118" s="39" t="s">
        <v>52</v>
      </c>
      <c r="C118" s="24">
        <v>0</v>
      </c>
      <c r="D118" s="25">
        <v>0</v>
      </c>
      <c r="E118" s="25"/>
      <c r="F118" s="26">
        <v>0</v>
      </c>
      <c r="G118" s="26">
        <f t="shared" si="5"/>
        <v>0</v>
      </c>
      <c r="H118" s="26"/>
    </row>
    <row r="119" spans="1:8" ht="13.5" customHeight="1">
      <c r="A119" s="22"/>
      <c r="B119" s="33" t="s">
        <v>5</v>
      </c>
      <c r="C119" s="28"/>
      <c r="D119" s="29"/>
      <c r="E119" s="29"/>
      <c r="F119" s="16"/>
      <c r="G119" s="16"/>
      <c r="H119" s="16">
        <f>SUM(G113:G118)</f>
        <v>0</v>
      </c>
    </row>
    <row r="120" spans="1:8" ht="12" customHeight="1">
      <c r="A120" s="22"/>
      <c r="B120" s="38"/>
      <c r="C120" s="19"/>
      <c r="D120" s="20"/>
      <c r="E120" s="20"/>
      <c r="F120" s="15"/>
      <c r="G120" s="15"/>
      <c r="H120" s="15"/>
    </row>
    <row r="121" spans="1:10" s="61" customFormat="1" ht="13.5" customHeight="1">
      <c r="A121" s="62"/>
      <c r="B121" s="79" t="s">
        <v>180</v>
      </c>
      <c r="C121" s="80" t="s">
        <v>175</v>
      </c>
      <c r="D121" s="81"/>
      <c r="E121" s="81"/>
      <c r="F121" s="92" t="s">
        <v>181</v>
      </c>
      <c r="G121" s="82"/>
      <c r="H121" s="83"/>
      <c r="J121" s="102"/>
    </row>
    <row r="122" spans="1:10" s="61" customFormat="1" ht="13.5" customHeight="1">
      <c r="A122" s="62"/>
      <c r="B122" s="79" t="s">
        <v>179</v>
      </c>
      <c r="C122" s="84">
        <v>25</v>
      </c>
      <c r="D122" s="85"/>
      <c r="E122" s="85"/>
      <c r="F122" s="82">
        <f>SUM(H74:H119)</f>
        <v>0</v>
      </c>
      <c r="G122" s="82">
        <f>F122*C122%</f>
        <v>0</v>
      </c>
      <c r="H122" s="83">
        <f>G122</f>
        <v>0</v>
      </c>
      <c r="J122" s="102"/>
    </row>
    <row r="123" spans="1:8" ht="12" customHeight="1">
      <c r="A123" s="22"/>
      <c r="B123" s="38"/>
      <c r="C123" s="19"/>
      <c r="D123" s="20"/>
      <c r="E123" s="20"/>
      <c r="F123" s="15"/>
      <c r="G123" s="15"/>
      <c r="H123" s="31"/>
    </row>
    <row r="124" spans="1:8" ht="13.5" customHeight="1">
      <c r="A124" s="132"/>
      <c r="B124" s="133" t="s">
        <v>55</v>
      </c>
      <c r="C124" s="134"/>
      <c r="D124" s="135"/>
      <c r="E124" s="135"/>
      <c r="F124" s="136"/>
      <c r="G124" s="136"/>
      <c r="H124" s="136">
        <f>SUM(H74:H123)</f>
        <v>0</v>
      </c>
    </row>
    <row r="125" spans="1:8" ht="13.5" customHeight="1">
      <c r="A125" s="22"/>
      <c r="B125" s="38"/>
      <c r="C125" s="19"/>
      <c r="D125" s="34"/>
      <c r="E125" s="34"/>
      <c r="F125" s="31"/>
      <c r="G125" s="31"/>
      <c r="H125" s="31"/>
    </row>
    <row r="126" spans="1:8" ht="18.75" customHeight="1">
      <c r="A126" s="12" t="s">
        <v>56</v>
      </c>
      <c r="B126" s="12" t="s">
        <v>182</v>
      </c>
      <c r="C126" s="19"/>
      <c r="D126" s="34"/>
      <c r="E126" s="34"/>
      <c r="F126" s="31"/>
      <c r="G126" s="31"/>
      <c r="H126" s="31"/>
    </row>
    <row r="127" spans="1:8" ht="13.5" customHeight="1">
      <c r="A127" s="22"/>
      <c r="B127" s="33" t="s">
        <v>183</v>
      </c>
      <c r="C127" s="10" t="s">
        <v>2</v>
      </c>
      <c r="D127" s="4" t="s">
        <v>3</v>
      </c>
      <c r="F127" s="5" t="s">
        <v>4</v>
      </c>
      <c r="G127" s="30" t="s">
        <v>5</v>
      </c>
      <c r="H127" s="31"/>
    </row>
    <row r="128" spans="1:8" ht="13.5" customHeight="1">
      <c r="A128" s="22"/>
      <c r="B128" s="38" t="s">
        <v>279</v>
      </c>
      <c r="C128" s="19">
        <v>0</v>
      </c>
      <c r="D128" s="34">
        <v>0</v>
      </c>
      <c r="E128" s="34"/>
      <c r="F128" s="31">
        <v>14.97</v>
      </c>
      <c r="G128" s="31">
        <f aca="true" t="shared" si="6" ref="G128:G133">F128*D128*C128</f>
        <v>0</v>
      </c>
      <c r="H128" s="31"/>
    </row>
    <row r="129" spans="1:8" ht="13.5" customHeight="1">
      <c r="A129" s="22"/>
      <c r="B129" s="38" t="s">
        <v>280</v>
      </c>
      <c r="C129" s="19">
        <v>0</v>
      </c>
      <c r="D129" s="34">
        <v>0</v>
      </c>
      <c r="E129" s="34"/>
      <c r="F129" s="31">
        <v>26.4</v>
      </c>
      <c r="G129" s="31">
        <f t="shared" si="6"/>
        <v>0</v>
      </c>
      <c r="H129" s="31"/>
    </row>
    <row r="130" spans="1:8" ht="13.5" customHeight="1">
      <c r="A130" s="22"/>
      <c r="B130" s="38" t="s">
        <v>281</v>
      </c>
      <c r="C130" s="19">
        <v>0</v>
      </c>
      <c r="D130" s="34">
        <f>'Anlage "Reisekosten"'!G53</f>
        <v>0</v>
      </c>
      <c r="E130" s="34"/>
      <c r="F130" s="31">
        <v>0</v>
      </c>
      <c r="G130" s="31">
        <f t="shared" si="6"/>
        <v>0</v>
      </c>
      <c r="H130" s="31"/>
    </row>
    <row r="131" spans="1:8" ht="13.5" customHeight="1">
      <c r="A131" s="22"/>
      <c r="B131" s="38" t="s">
        <v>282</v>
      </c>
      <c r="C131" s="19">
        <v>0</v>
      </c>
      <c r="D131" s="34">
        <f>'Anlage "Reisekosten"'!H53</f>
        <v>0</v>
      </c>
      <c r="E131" s="34"/>
      <c r="F131" s="31">
        <v>0</v>
      </c>
      <c r="G131" s="31">
        <f t="shared" si="6"/>
        <v>0</v>
      </c>
      <c r="H131" s="31"/>
    </row>
    <row r="132" spans="1:8" ht="13.5" customHeight="1">
      <c r="A132" s="22"/>
      <c r="B132" s="38" t="s">
        <v>184</v>
      </c>
      <c r="C132" s="19">
        <v>0</v>
      </c>
      <c r="D132" s="34">
        <f>'Anlage "Reisekosten"'!I53</f>
        <v>0</v>
      </c>
      <c r="E132" s="34"/>
      <c r="F132" s="31">
        <v>0</v>
      </c>
      <c r="G132" s="31">
        <f t="shared" si="6"/>
        <v>0</v>
      </c>
      <c r="H132" s="31"/>
    </row>
    <row r="133" spans="1:8" ht="13.5" customHeight="1">
      <c r="A133" s="22"/>
      <c r="B133" s="39" t="s">
        <v>185</v>
      </c>
      <c r="C133" s="24">
        <v>0</v>
      </c>
      <c r="D133" s="25">
        <f>'Anlage "Reisekosten"'!J53</f>
        <v>0</v>
      </c>
      <c r="E133" s="25"/>
      <c r="F133" s="26">
        <v>0</v>
      </c>
      <c r="G133" s="36">
        <f t="shared" si="6"/>
        <v>0</v>
      </c>
      <c r="H133" s="26"/>
    </row>
    <row r="134" spans="1:8" ht="13.5" customHeight="1">
      <c r="A134" s="22"/>
      <c r="B134" s="33" t="s">
        <v>5</v>
      </c>
      <c r="C134" s="28"/>
      <c r="D134" s="29"/>
      <c r="E134" s="29"/>
      <c r="F134" s="16"/>
      <c r="G134" s="16"/>
      <c r="H134" s="16">
        <f>SUM(G128:G133)</f>
        <v>0</v>
      </c>
    </row>
    <row r="135" spans="1:8" ht="13.5" customHeight="1">
      <c r="A135" s="22"/>
      <c r="B135" s="38"/>
      <c r="C135" s="19"/>
      <c r="D135" s="34"/>
      <c r="E135" s="34"/>
      <c r="F135" s="31"/>
      <c r="G135" s="31"/>
      <c r="H135" s="31"/>
    </row>
    <row r="136" spans="1:8" ht="13.5" customHeight="1">
      <c r="A136" s="22"/>
      <c r="B136" s="33" t="s">
        <v>186</v>
      </c>
      <c r="C136" s="10" t="s">
        <v>198</v>
      </c>
      <c r="D136" s="4" t="s">
        <v>3</v>
      </c>
      <c r="F136" s="5" t="s">
        <v>4</v>
      </c>
      <c r="G136" s="30" t="s">
        <v>5</v>
      </c>
      <c r="H136" s="31"/>
    </row>
    <row r="137" spans="1:8" ht="13.5" customHeight="1">
      <c r="A137" s="22"/>
      <c r="B137" s="38" t="s">
        <v>187</v>
      </c>
      <c r="C137" s="19">
        <v>0</v>
      </c>
      <c r="D137" s="34">
        <v>0</v>
      </c>
      <c r="E137" s="34"/>
      <c r="F137" s="31">
        <v>0</v>
      </c>
      <c r="G137" s="31">
        <f>F137*D137*C137</f>
        <v>0</v>
      </c>
      <c r="H137" s="31"/>
    </row>
    <row r="138" spans="1:8" ht="13.5" customHeight="1">
      <c r="A138" s="22"/>
      <c r="B138" s="38" t="s">
        <v>206</v>
      </c>
      <c r="C138" s="19">
        <v>0</v>
      </c>
      <c r="D138" s="34">
        <v>0</v>
      </c>
      <c r="E138" s="34"/>
      <c r="F138" s="31">
        <v>0</v>
      </c>
      <c r="G138" s="31">
        <f>F138*D138*C138</f>
        <v>0</v>
      </c>
      <c r="H138" s="31"/>
    </row>
    <row r="139" spans="1:8" ht="13.5" customHeight="1">
      <c r="A139" s="22"/>
      <c r="B139" s="38" t="s">
        <v>207</v>
      </c>
      <c r="C139" s="19"/>
      <c r="D139" s="34"/>
      <c r="E139" s="34"/>
      <c r="F139" s="31">
        <v>0</v>
      </c>
      <c r="G139" s="31">
        <f>F139</f>
        <v>0</v>
      </c>
      <c r="H139" s="31"/>
    </row>
    <row r="140" spans="1:8" ht="13.5" customHeight="1">
      <c r="A140" s="22"/>
      <c r="B140" s="38" t="s">
        <v>208</v>
      </c>
      <c r="C140" s="19">
        <f>'Anlage "Reisekosten"'!D53</f>
        <v>0</v>
      </c>
      <c r="D140" s="34" t="s">
        <v>232</v>
      </c>
      <c r="E140" s="34"/>
      <c r="F140" s="31">
        <v>0.42</v>
      </c>
      <c r="G140" s="31">
        <f>C140*F140</f>
        <v>0</v>
      </c>
      <c r="H140" s="31"/>
    </row>
    <row r="141" spans="1:8" ht="13.5" customHeight="1">
      <c r="A141" s="22"/>
      <c r="B141" s="38" t="s">
        <v>188</v>
      </c>
      <c r="C141" s="19">
        <v>0</v>
      </c>
      <c r="D141" s="34"/>
      <c r="E141" s="34"/>
      <c r="F141" s="31">
        <v>0</v>
      </c>
      <c r="G141" s="31">
        <f>F141*C141</f>
        <v>0</v>
      </c>
      <c r="H141" s="31"/>
    </row>
    <row r="142" spans="1:8" ht="13.5" customHeight="1">
      <c r="A142" s="22"/>
      <c r="B142" s="38" t="s">
        <v>190</v>
      </c>
      <c r="C142" s="19">
        <v>0</v>
      </c>
      <c r="D142" s="34"/>
      <c r="E142" s="34"/>
      <c r="F142" s="31">
        <v>0</v>
      </c>
      <c r="G142" s="31">
        <f>F142*C142</f>
        <v>0</v>
      </c>
      <c r="H142" s="31"/>
    </row>
    <row r="143" spans="1:8" ht="13.5" customHeight="1">
      <c r="A143" s="22"/>
      <c r="B143" s="38" t="s">
        <v>189</v>
      </c>
      <c r="C143" s="19"/>
      <c r="D143" s="34"/>
      <c r="E143" s="34"/>
      <c r="F143" s="31">
        <v>0</v>
      </c>
      <c r="G143" s="31">
        <f>F143</f>
        <v>0</v>
      </c>
      <c r="H143" s="31"/>
    </row>
    <row r="144" spans="1:8" ht="13.5" customHeight="1">
      <c r="A144" s="22"/>
      <c r="B144" s="38" t="s">
        <v>192</v>
      </c>
      <c r="C144" s="19"/>
      <c r="D144" s="34"/>
      <c r="E144" s="34"/>
      <c r="F144" s="31">
        <v>0</v>
      </c>
      <c r="G144" s="31">
        <f>F144</f>
        <v>0</v>
      </c>
      <c r="H144" s="31"/>
    </row>
    <row r="145" spans="1:8" ht="13.5" customHeight="1">
      <c r="A145" s="22"/>
      <c r="B145" s="38" t="s">
        <v>193</v>
      </c>
      <c r="C145" s="19"/>
      <c r="D145" s="34"/>
      <c r="E145" s="34"/>
      <c r="F145" s="31">
        <v>0</v>
      </c>
      <c r="G145" s="31">
        <f>F145</f>
        <v>0</v>
      </c>
      <c r="H145" s="31"/>
    </row>
    <row r="146" spans="1:8" ht="13.5" customHeight="1">
      <c r="A146" s="22"/>
      <c r="B146" s="39" t="s">
        <v>191</v>
      </c>
      <c r="C146" s="24"/>
      <c r="D146" s="35"/>
      <c r="E146" s="35"/>
      <c r="F146" s="36">
        <v>0</v>
      </c>
      <c r="G146" s="36">
        <f>F146</f>
        <v>0</v>
      </c>
      <c r="H146" s="36"/>
    </row>
    <row r="147" spans="1:8" ht="13.5" customHeight="1">
      <c r="A147" s="22"/>
      <c r="B147" s="33" t="s">
        <v>5</v>
      </c>
      <c r="C147" s="28"/>
      <c r="D147" s="37"/>
      <c r="E147" s="37"/>
      <c r="F147" s="30"/>
      <c r="G147" s="30"/>
      <c r="H147" s="30">
        <f>SUM(G137:G146)</f>
        <v>0</v>
      </c>
    </row>
    <row r="148" spans="1:8" ht="13.5" customHeight="1">
      <c r="A148" s="22"/>
      <c r="B148" s="38"/>
      <c r="C148" s="19"/>
      <c r="D148" s="34"/>
      <c r="E148" s="34"/>
      <c r="F148" s="31"/>
      <c r="G148" s="31"/>
      <c r="H148" s="31"/>
    </row>
    <row r="149" spans="1:8" ht="13.5" customHeight="1">
      <c r="A149" s="132"/>
      <c r="B149" s="133" t="s">
        <v>194</v>
      </c>
      <c r="C149" s="134"/>
      <c r="D149" s="135"/>
      <c r="E149" s="135"/>
      <c r="F149" s="136"/>
      <c r="G149" s="136"/>
      <c r="H149" s="136">
        <f>SUM(H134,H147)</f>
        <v>0</v>
      </c>
    </row>
    <row r="150" spans="1:8" ht="12" customHeight="1">
      <c r="A150" s="22"/>
      <c r="B150" s="38"/>
      <c r="C150" s="19"/>
      <c r="D150" s="20"/>
      <c r="E150" s="20"/>
      <c r="F150" s="15"/>
      <c r="G150" s="78"/>
      <c r="H150" s="15"/>
    </row>
    <row r="151" spans="1:8" ht="18.75" customHeight="1">
      <c r="A151" s="12" t="s">
        <v>195</v>
      </c>
      <c r="B151" s="12" t="s">
        <v>57</v>
      </c>
      <c r="C151" s="13"/>
      <c r="D151" s="14"/>
      <c r="E151" s="14"/>
      <c r="F151" s="15"/>
      <c r="G151" s="16"/>
      <c r="H151" s="15"/>
    </row>
    <row r="152" spans="1:8" ht="13.5" customHeight="1">
      <c r="A152" s="22"/>
      <c r="B152" s="33" t="s">
        <v>58</v>
      </c>
      <c r="C152" s="19"/>
      <c r="D152" s="11" t="s">
        <v>3</v>
      </c>
      <c r="E152" s="11"/>
      <c r="F152" s="7" t="s">
        <v>4</v>
      </c>
      <c r="G152" s="40" t="s">
        <v>5</v>
      </c>
      <c r="H152" s="15"/>
    </row>
    <row r="153" spans="1:8" ht="13.5" customHeight="1">
      <c r="A153" s="22"/>
      <c r="B153" s="38" t="s">
        <v>59</v>
      </c>
      <c r="C153" s="19"/>
      <c r="D153" s="20">
        <v>0</v>
      </c>
      <c r="E153" s="20"/>
      <c r="F153" s="15">
        <v>0</v>
      </c>
      <c r="G153" s="15">
        <f aca="true" t="shared" si="7" ref="G153:G160">F153*D153</f>
        <v>0</v>
      </c>
      <c r="H153" s="15"/>
    </row>
    <row r="154" spans="1:8" ht="13.5" customHeight="1">
      <c r="A154" s="22"/>
      <c r="B154" s="38" t="s">
        <v>60</v>
      </c>
      <c r="C154" s="19"/>
      <c r="D154" s="20">
        <v>0</v>
      </c>
      <c r="E154" s="20"/>
      <c r="F154" s="15">
        <v>0</v>
      </c>
      <c r="G154" s="15">
        <f t="shared" si="7"/>
        <v>0</v>
      </c>
      <c r="H154" s="15"/>
    </row>
    <row r="155" spans="1:8" ht="13.5" customHeight="1">
      <c r="A155" s="22"/>
      <c r="B155" s="38" t="s">
        <v>61</v>
      </c>
      <c r="C155" s="19"/>
      <c r="D155" s="20">
        <v>0</v>
      </c>
      <c r="E155" s="20"/>
      <c r="F155" s="15">
        <v>0</v>
      </c>
      <c r="G155" s="15">
        <f t="shared" si="7"/>
        <v>0</v>
      </c>
      <c r="H155" s="15"/>
    </row>
    <row r="156" spans="1:8" ht="13.5" customHeight="1">
      <c r="A156" s="22"/>
      <c r="B156" s="38" t="s">
        <v>209</v>
      </c>
      <c r="C156" s="19"/>
      <c r="D156" s="20">
        <v>0</v>
      </c>
      <c r="E156" s="20"/>
      <c r="F156" s="15">
        <v>0</v>
      </c>
      <c r="G156" s="15">
        <f>F156*D156</f>
        <v>0</v>
      </c>
      <c r="H156" s="15"/>
    </row>
    <row r="157" spans="1:8" ht="13.5" customHeight="1">
      <c r="A157" s="22"/>
      <c r="B157" s="38" t="s">
        <v>62</v>
      </c>
      <c r="C157" s="19"/>
      <c r="D157" s="20">
        <v>0</v>
      </c>
      <c r="E157" s="20"/>
      <c r="F157" s="15">
        <v>0</v>
      </c>
      <c r="G157" s="15">
        <f t="shared" si="7"/>
        <v>0</v>
      </c>
      <c r="H157" s="41"/>
    </row>
    <row r="158" spans="1:8" ht="13.5" customHeight="1">
      <c r="A158" s="22"/>
      <c r="B158" s="38" t="s">
        <v>63</v>
      </c>
      <c r="C158" s="19"/>
      <c r="D158" s="20">
        <v>0</v>
      </c>
      <c r="E158" s="20"/>
      <c r="F158" s="15">
        <v>0</v>
      </c>
      <c r="G158" s="15">
        <f t="shared" si="7"/>
        <v>0</v>
      </c>
      <c r="H158" s="41"/>
    </row>
    <row r="159" spans="1:8" ht="13.5" customHeight="1">
      <c r="A159" s="22"/>
      <c r="B159" s="38" t="s">
        <v>64</v>
      </c>
      <c r="C159" s="19"/>
      <c r="D159" s="20">
        <v>0</v>
      </c>
      <c r="E159" s="20"/>
      <c r="F159" s="15">
        <v>0</v>
      </c>
      <c r="G159" s="15">
        <f t="shared" si="7"/>
        <v>0</v>
      </c>
      <c r="H159" s="41"/>
    </row>
    <row r="160" spans="1:8" ht="13.5" customHeight="1">
      <c r="A160" s="22"/>
      <c r="B160" s="39" t="s">
        <v>368</v>
      </c>
      <c r="C160" s="24"/>
      <c r="D160" s="25">
        <v>0</v>
      </c>
      <c r="E160" s="25"/>
      <c r="F160" s="26">
        <v>0</v>
      </c>
      <c r="G160" s="26">
        <f t="shared" si="7"/>
        <v>0</v>
      </c>
      <c r="H160" s="26"/>
    </row>
    <row r="161" spans="1:8" ht="13.5" customHeight="1">
      <c r="A161" s="22"/>
      <c r="B161" s="33" t="s">
        <v>5</v>
      </c>
      <c r="C161" s="28"/>
      <c r="D161" s="29"/>
      <c r="E161" s="29"/>
      <c r="F161" s="16"/>
      <c r="G161" s="16"/>
      <c r="H161" s="16">
        <f>SUM(G153:G160)</f>
        <v>0</v>
      </c>
    </row>
    <row r="162" spans="1:8" ht="12" customHeight="1">
      <c r="A162" s="22"/>
      <c r="B162" s="33"/>
      <c r="C162" s="28"/>
      <c r="D162" s="29"/>
      <c r="E162" s="29"/>
      <c r="F162" s="16"/>
      <c r="G162" s="16"/>
      <c r="H162" s="16"/>
    </row>
    <row r="163" spans="1:8" ht="12" customHeight="1">
      <c r="A163" s="22"/>
      <c r="B163" s="33" t="s">
        <v>65</v>
      </c>
      <c r="C163" s="19"/>
      <c r="D163" s="11" t="s">
        <v>3</v>
      </c>
      <c r="E163" s="11"/>
      <c r="F163" s="7" t="s">
        <v>4</v>
      </c>
      <c r="G163" s="16" t="s">
        <v>5</v>
      </c>
      <c r="H163" s="15"/>
    </row>
    <row r="164" spans="1:8" ht="13.5" customHeight="1">
      <c r="A164" s="22"/>
      <c r="B164" s="38" t="s">
        <v>369</v>
      </c>
      <c r="C164" s="19"/>
      <c r="D164" s="20">
        <v>0</v>
      </c>
      <c r="E164" s="20"/>
      <c r="F164" s="15">
        <v>0</v>
      </c>
      <c r="G164" s="15">
        <f>F164*D164</f>
        <v>0</v>
      </c>
      <c r="H164" s="15"/>
    </row>
    <row r="165" spans="1:8" ht="13.5" customHeight="1">
      <c r="A165" s="22"/>
      <c r="B165" s="38" t="s">
        <v>66</v>
      </c>
      <c r="C165" s="19"/>
      <c r="D165" s="20">
        <v>0</v>
      </c>
      <c r="E165" s="20"/>
      <c r="F165" s="15">
        <v>0</v>
      </c>
      <c r="G165" s="15">
        <f>F165*D165</f>
        <v>0</v>
      </c>
      <c r="H165" s="15"/>
    </row>
    <row r="166" spans="1:8" ht="13.5" customHeight="1">
      <c r="A166" s="22"/>
      <c r="B166" s="38" t="s">
        <v>67</v>
      </c>
      <c r="C166" s="19"/>
      <c r="D166" s="20">
        <v>0</v>
      </c>
      <c r="E166" s="20"/>
      <c r="F166" s="15">
        <v>0</v>
      </c>
      <c r="G166" s="15">
        <f>F166*D166</f>
        <v>0</v>
      </c>
      <c r="H166" s="15"/>
    </row>
    <row r="167" spans="1:8" ht="13.5" customHeight="1">
      <c r="A167" s="22"/>
      <c r="B167" s="38" t="s">
        <v>210</v>
      </c>
      <c r="C167" s="19"/>
      <c r="D167" s="20">
        <v>0</v>
      </c>
      <c r="E167" s="20"/>
      <c r="F167" s="15">
        <v>0</v>
      </c>
      <c r="G167" s="15">
        <f>F167*D167</f>
        <v>0</v>
      </c>
      <c r="H167" s="15"/>
    </row>
    <row r="168" spans="1:8" ht="13.5" customHeight="1">
      <c r="A168" s="22"/>
      <c r="B168" s="38" t="s">
        <v>68</v>
      </c>
      <c r="C168" s="19"/>
      <c r="D168" s="20"/>
      <c r="E168" s="20"/>
      <c r="F168" s="15">
        <v>0</v>
      </c>
      <c r="G168" s="15">
        <f>F168</f>
        <v>0</v>
      </c>
      <c r="H168" s="15"/>
    </row>
    <row r="169" spans="1:8" ht="13.5" customHeight="1">
      <c r="A169" s="22"/>
      <c r="B169" s="39" t="s">
        <v>69</v>
      </c>
      <c r="C169" s="24"/>
      <c r="D169" s="25"/>
      <c r="E169" s="25"/>
      <c r="F169" s="26">
        <v>0</v>
      </c>
      <c r="G169" s="26">
        <f>F169</f>
        <v>0</v>
      </c>
      <c r="H169" s="26"/>
    </row>
    <row r="170" spans="1:8" ht="13.5" customHeight="1">
      <c r="A170" s="22"/>
      <c r="B170" s="33" t="s">
        <v>5</v>
      </c>
      <c r="C170" s="28"/>
      <c r="D170" s="29"/>
      <c r="E170" s="29"/>
      <c r="F170" s="16"/>
      <c r="G170" s="16"/>
      <c r="H170" s="16">
        <f>SUM(G164:G169)</f>
        <v>0</v>
      </c>
    </row>
    <row r="171" spans="1:8" ht="12" customHeight="1">
      <c r="A171" s="22"/>
      <c r="B171" s="38"/>
      <c r="C171" s="19"/>
      <c r="D171" s="20"/>
      <c r="E171" s="20"/>
      <c r="F171" s="15"/>
      <c r="G171" s="15"/>
      <c r="H171" s="15"/>
    </row>
    <row r="172" spans="1:8" ht="13.5" customHeight="1">
      <c r="A172" s="22"/>
      <c r="B172" s="33" t="s">
        <v>70</v>
      </c>
      <c r="C172" s="19"/>
      <c r="D172" s="11" t="s">
        <v>3</v>
      </c>
      <c r="E172" s="11"/>
      <c r="F172" s="7" t="s">
        <v>4</v>
      </c>
      <c r="G172" s="16" t="s">
        <v>5</v>
      </c>
      <c r="H172" s="15"/>
    </row>
    <row r="173" spans="1:8" ht="13.5" customHeight="1">
      <c r="A173" s="17"/>
      <c r="B173" s="38" t="s">
        <v>71</v>
      </c>
      <c r="C173" s="19"/>
      <c r="D173" s="20">
        <v>0</v>
      </c>
      <c r="E173" s="20"/>
      <c r="F173" s="15">
        <v>0</v>
      </c>
      <c r="G173" s="15">
        <f>F173*D173</f>
        <v>0</v>
      </c>
      <c r="H173" s="15"/>
    </row>
    <row r="174" spans="1:8" ht="13.5" customHeight="1">
      <c r="A174" s="22"/>
      <c r="B174" s="38" t="s">
        <v>72</v>
      </c>
      <c r="C174" s="19"/>
      <c r="D174" s="20">
        <v>0</v>
      </c>
      <c r="E174" s="20"/>
      <c r="F174" s="15">
        <v>0</v>
      </c>
      <c r="G174" s="15">
        <f>F174*D174</f>
        <v>0</v>
      </c>
      <c r="H174" s="15"/>
    </row>
    <row r="175" spans="1:8" ht="13.5" customHeight="1">
      <c r="A175" s="22"/>
      <c r="B175" s="39" t="s">
        <v>73</v>
      </c>
      <c r="C175" s="24"/>
      <c r="D175" s="25">
        <v>0</v>
      </c>
      <c r="E175" s="25"/>
      <c r="F175" s="26">
        <v>0</v>
      </c>
      <c r="G175" s="26">
        <f>F175*D175</f>
        <v>0</v>
      </c>
      <c r="H175" s="26"/>
    </row>
    <row r="176" spans="1:8" ht="13.5" customHeight="1">
      <c r="A176" s="22"/>
      <c r="B176" s="33" t="s">
        <v>5</v>
      </c>
      <c r="C176" s="28"/>
      <c r="D176" s="29"/>
      <c r="E176" s="29"/>
      <c r="F176" s="16"/>
      <c r="G176" s="16"/>
      <c r="H176" s="16">
        <f>SUM(G173:G175)</f>
        <v>0</v>
      </c>
    </row>
    <row r="177" spans="1:8" ht="12" customHeight="1">
      <c r="A177" s="22"/>
      <c r="B177" s="38"/>
      <c r="C177" s="19"/>
      <c r="D177" s="20"/>
      <c r="E177" s="20"/>
      <c r="F177" s="15"/>
      <c r="G177" s="15"/>
      <c r="H177" s="15"/>
    </row>
    <row r="178" spans="1:8" ht="13.5" customHeight="1">
      <c r="A178" s="2"/>
      <c r="B178" s="2" t="s">
        <v>74</v>
      </c>
      <c r="C178" s="42" t="s">
        <v>32</v>
      </c>
      <c r="D178" s="34"/>
      <c r="E178" s="34"/>
      <c r="F178" s="5" t="s">
        <v>4</v>
      </c>
      <c r="G178" s="16" t="s">
        <v>5</v>
      </c>
      <c r="H178" s="31"/>
    </row>
    <row r="179" spans="1:8" ht="13.5" customHeight="1">
      <c r="A179" s="43"/>
      <c r="B179" s="43" t="s">
        <v>200</v>
      </c>
      <c r="C179" s="42">
        <v>0</v>
      </c>
      <c r="D179" s="34"/>
      <c r="E179" s="34"/>
      <c r="F179" s="31">
        <v>0</v>
      </c>
      <c r="G179" s="15">
        <f>F179*C179</f>
        <v>0</v>
      </c>
      <c r="H179" s="31"/>
    </row>
    <row r="180" spans="1:8" ht="13.5" customHeight="1">
      <c r="A180" s="43"/>
      <c r="B180" s="43" t="s">
        <v>75</v>
      </c>
      <c r="C180" s="42">
        <v>0</v>
      </c>
      <c r="D180" s="34"/>
      <c r="E180" s="34"/>
      <c r="F180" s="31">
        <v>0</v>
      </c>
      <c r="G180" s="15">
        <f>F180*C180</f>
        <v>0</v>
      </c>
      <c r="H180" s="31"/>
    </row>
    <row r="181" spans="1:8" ht="13.5" customHeight="1">
      <c r="A181" s="43"/>
      <c r="B181" s="43" t="s">
        <v>76</v>
      </c>
      <c r="C181" s="42">
        <v>0</v>
      </c>
      <c r="D181" s="34"/>
      <c r="E181" s="34"/>
      <c r="F181" s="31">
        <v>0</v>
      </c>
      <c r="G181" s="15">
        <f>F181*C181</f>
        <v>0</v>
      </c>
      <c r="H181" s="31"/>
    </row>
    <row r="182" spans="1:8" ht="13.5" customHeight="1">
      <c r="A182" s="43"/>
      <c r="B182" s="64" t="s">
        <v>77</v>
      </c>
      <c r="C182" s="65">
        <v>0</v>
      </c>
      <c r="D182" s="35"/>
      <c r="E182" s="35"/>
      <c r="F182" s="36">
        <v>0</v>
      </c>
      <c r="G182" s="26">
        <f>F182*C182</f>
        <v>0</v>
      </c>
      <c r="H182" s="36"/>
    </row>
    <row r="183" spans="1:8" ht="13.5" customHeight="1">
      <c r="A183" s="43"/>
      <c r="B183" s="2" t="s">
        <v>5</v>
      </c>
      <c r="C183" s="37"/>
      <c r="D183" s="37"/>
      <c r="E183" s="37"/>
      <c r="F183" s="30"/>
      <c r="G183" s="16"/>
      <c r="H183" s="30">
        <f>SUM(G179:G182)</f>
        <v>0</v>
      </c>
    </row>
    <row r="184" spans="1:8" ht="12" customHeight="1">
      <c r="A184" s="22"/>
      <c r="B184" s="38"/>
      <c r="C184" s="19"/>
      <c r="D184" s="20"/>
      <c r="E184" s="20"/>
      <c r="F184" s="15"/>
      <c r="G184" s="15"/>
      <c r="H184" s="15"/>
    </row>
    <row r="185" spans="1:8" ht="13.5" customHeight="1">
      <c r="A185" s="132"/>
      <c r="B185" s="133" t="s">
        <v>78</v>
      </c>
      <c r="C185" s="134"/>
      <c r="D185" s="135"/>
      <c r="E185" s="135"/>
      <c r="F185" s="136"/>
      <c r="G185" s="136"/>
      <c r="H185" s="136">
        <f>SUM(H161:H184)</f>
        <v>0</v>
      </c>
    </row>
    <row r="186" spans="1:8" ht="12" customHeight="1">
      <c r="A186" s="17"/>
      <c r="B186" s="38"/>
      <c r="C186" s="19"/>
      <c r="D186" s="20"/>
      <c r="E186" s="20"/>
      <c r="F186" s="15"/>
      <c r="G186" s="15"/>
      <c r="H186" s="15"/>
    </row>
    <row r="187" spans="1:8" ht="18" customHeight="1">
      <c r="A187" s="12" t="s">
        <v>196</v>
      </c>
      <c r="B187" s="12" t="s">
        <v>79</v>
      </c>
      <c r="C187" s="13"/>
      <c r="D187" s="76" t="s">
        <v>3</v>
      </c>
      <c r="E187" s="76"/>
      <c r="F187" s="7" t="s">
        <v>4</v>
      </c>
      <c r="G187" s="16" t="s">
        <v>5</v>
      </c>
      <c r="H187" s="15"/>
    </row>
    <row r="188" spans="1:8" ht="13.5" customHeight="1">
      <c r="A188" s="22"/>
      <c r="B188" s="38" t="s">
        <v>80</v>
      </c>
      <c r="C188" s="19"/>
      <c r="D188" s="20"/>
      <c r="E188" s="20"/>
      <c r="F188" s="15">
        <v>0</v>
      </c>
      <c r="G188" s="15">
        <f>F188</f>
        <v>0</v>
      </c>
      <c r="H188" s="15"/>
    </row>
    <row r="189" spans="1:8" ht="13.5" customHeight="1">
      <c r="A189" s="22"/>
      <c r="B189" s="38" t="s">
        <v>81</v>
      </c>
      <c r="C189" s="19"/>
      <c r="D189" s="20">
        <v>0</v>
      </c>
      <c r="E189" s="20"/>
      <c r="F189" s="15">
        <v>0</v>
      </c>
      <c r="G189" s="15">
        <f aca="true" t="shared" si="8" ref="G189:G198">F189*D189</f>
        <v>0</v>
      </c>
      <c r="H189" s="15"/>
    </row>
    <row r="190" spans="1:8" ht="13.5" customHeight="1">
      <c r="A190" s="22"/>
      <c r="B190" s="38" t="s">
        <v>82</v>
      </c>
      <c r="C190" s="19"/>
      <c r="D190" s="20">
        <v>0</v>
      </c>
      <c r="E190" s="20"/>
      <c r="F190" s="15">
        <v>0</v>
      </c>
      <c r="G190" s="15">
        <f t="shared" si="8"/>
        <v>0</v>
      </c>
      <c r="H190" s="15"/>
    </row>
    <row r="191" spans="1:8" ht="13.5" customHeight="1">
      <c r="A191" s="132"/>
      <c r="B191" s="38" t="s">
        <v>83</v>
      </c>
      <c r="C191" s="19"/>
      <c r="D191" s="20"/>
      <c r="E191" s="20"/>
      <c r="F191" s="15">
        <v>0</v>
      </c>
      <c r="G191" s="15">
        <f>F191</f>
        <v>0</v>
      </c>
      <c r="H191" s="15"/>
    </row>
    <row r="192" spans="1:8" ht="13.5" customHeight="1">
      <c r="A192" s="22"/>
      <c r="B192" s="38" t="s">
        <v>84</v>
      </c>
      <c r="C192" s="19"/>
      <c r="D192" s="20"/>
      <c r="E192" s="20"/>
      <c r="F192" s="15">
        <v>0</v>
      </c>
      <c r="G192" s="15">
        <f>F192</f>
        <v>0</v>
      </c>
      <c r="H192" s="15"/>
    </row>
    <row r="193" spans="1:8" ht="13.5" customHeight="1">
      <c r="A193" s="17"/>
      <c r="B193" s="38" t="s">
        <v>85</v>
      </c>
      <c r="C193" s="19"/>
      <c r="D193" s="20">
        <v>0</v>
      </c>
      <c r="E193" s="20"/>
      <c r="F193" s="15">
        <v>0</v>
      </c>
      <c r="G193" s="15">
        <f t="shared" si="8"/>
        <v>0</v>
      </c>
      <c r="H193" s="15"/>
    </row>
    <row r="194" spans="1:8" ht="13.5" customHeight="1">
      <c r="A194" s="17"/>
      <c r="B194" s="38" t="s">
        <v>86</v>
      </c>
      <c r="C194" s="19"/>
      <c r="D194" s="20"/>
      <c r="E194" s="20"/>
      <c r="F194" s="15">
        <v>0</v>
      </c>
      <c r="G194" s="15">
        <f>F194</f>
        <v>0</v>
      </c>
      <c r="H194" s="15"/>
    </row>
    <row r="195" spans="1:8" ht="13.5" customHeight="1">
      <c r="A195" s="17"/>
      <c r="B195" s="38" t="s">
        <v>211</v>
      </c>
      <c r="C195" s="19"/>
      <c r="D195" s="20"/>
      <c r="E195" s="20"/>
      <c r="F195" s="15">
        <v>0</v>
      </c>
      <c r="G195" s="15">
        <f>F195</f>
        <v>0</v>
      </c>
      <c r="H195" s="15"/>
    </row>
    <row r="196" spans="1:8" ht="13.5" customHeight="1">
      <c r="A196" s="17"/>
      <c r="B196" s="38" t="s">
        <v>87</v>
      </c>
      <c r="C196" s="19"/>
      <c r="D196" s="20">
        <v>0</v>
      </c>
      <c r="E196" s="20"/>
      <c r="F196" s="15">
        <v>0</v>
      </c>
      <c r="G196" s="15">
        <f t="shared" si="8"/>
        <v>0</v>
      </c>
      <c r="H196" s="15"/>
    </row>
    <row r="197" spans="1:8" ht="13.5" customHeight="1">
      <c r="A197" s="17"/>
      <c r="B197" s="38" t="s">
        <v>88</v>
      </c>
      <c r="C197" s="19"/>
      <c r="D197" s="20">
        <v>0</v>
      </c>
      <c r="E197" s="20"/>
      <c r="F197" s="15">
        <v>0</v>
      </c>
      <c r="G197" s="15">
        <f t="shared" si="8"/>
        <v>0</v>
      </c>
      <c r="H197" s="15"/>
    </row>
    <row r="198" spans="1:8" ht="13.5" customHeight="1">
      <c r="A198" s="17"/>
      <c r="B198" s="39" t="s">
        <v>212</v>
      </c>
      <c r="C198" s="24"/>
      <c r="D198" s="25">
        <v>0</v>
      </c>
      <c r="E198" s="25"/>
      <c r="F198" s="26">
        <v>0</v>
      </c>
      <c r="G198" s="26">
        <f t="shared" si="8"/>
        <v>0</v>
      </c>
      <c r="H198" s="26"/>
    </row>
    <row r="199" spans="1:8" ht="13.5" customHeight="1">
      <c r="A199" s="132"/>
      <c r="B199" s="133" t="s">
        <v>89</v>
      </c>
      <c r="C199" s="134"/>
      <c r="D199" s="135"/>
      <c r="E199" s="135"/>
      <c r="F199" s="136"/>
      <c r="G199" s="136"/>
      <c r="H199" s="136">
        <f>SUM(G188:G198)</f>
        <v>0</v>
      </c>
    </row>
    <row r="200" spans="1:8" ht="12" customHeight="1">
      <c r="A200" s="22"/>
      <c r="B200" s="38"/>
      <c r="C200" s="19"/>
      <c r="D200" s="20"/>
      <c r="E200" s="20"/>
      <c r="F200" s="15"/>
      <c r="G200" s="16"/>
      <c r="H200" s="15"/>
    </row>
    <row r="201" spans="1:8" ht="18.75" customHeight="1">
      <c r="A201" s="12" t="s">
        <v>97</v>
      </c>
      <c r="B201" s="12" t="s">
        <v>90</v>
      </c>
      <c r="C201" s="13"/>
      <c r="D201" s="76" t="s">
        <v>3</v>
      </c>
      <c r="E201" s="76"/>
      <c r="F201" s="7" t="s">
        <v>4</v>
      </c>
      <c r="G201" s="16" t="s">
        <v>5</v>
      </c>
      <c r="H201" s="15"/>
    </row>
    <row r="202" spans="1:8" ht="13.5" customHeight="1">
      <c r="A202" s="17"/>
      <c r="B202" s="38" t="s">
        <v>91</v>
      </c>
      <c r="C202" s="19"/>
      <c r="D202" s="20"/>
      <c r="E202" s="20"/>
      <c r="F202" s="15">
        <v>0</v>
      </c>
      <c r="G202" s="15">
        <f>F202</f>
        <v>0</v>
      </c>
      <c r="H202" s="31"/>
    </row>
    <row r="203" spans="1:8" ht="13.5" customHeight="1">
      <c r="A203" s="22"/>
      <c r="B203" s="38" t="s">
        <v>92</v>
      </c>
      <c r="C203" s="19"/>
      <c r="D203" s="20">
        <v>0</v>
      </c>
      <c r="E203" s="20"/>
      <c r="F203" s="31">
        <v>0</v>
      </c>
      <c r="G203" s="15">
        <f>F203*D203</f>
        <v>0</v>
      </c>
      <c r="H203" s="31"/>
    </row>
    <row r="204" spans="1:8" ht="13.5" customHeight="1">
      <c r="A204" s="22"/>
      <c r="B204" s="38" t="s">
        <v>93</v>
      </c>
      <c r="C204" s="19"/>
      <c r="D204" s="20"/>
      <c r="E204" s="20"/>
      <c r="F204" s="31">
        <v>0</v>
      </c>
      <c r="G204" s="15">
        <f>F204</f>
        <v>0</v>
      </c>
      <c r="H204" s="31"/>
    </row>
    <row r="205" spans="1:8" ht="13.5" customHeight="1">
      <c r="A205" s="22"/>
      <c r="B205" s="38" t="s">
        <v>94</v>
      </c>
      <c r="C205" s="19"/>
      <c r="D205" s="20"/>
      <c r="E205" s="20"/>
      <c r="F205" s="31">
        <v>0</v>
      </c>
      <c r="G205" s="15">
        <f>F205</f>
        <v>0</v>
      </c>
      <c r="H205" s="31"/>
    </row>
    <row r="206" spans="1:8" ht="13.5" customHeight="1">
      <c r="A206" s="22"/>
      <c r="B206" s="39" t="s">
        <v>95</v>
      </c>
      <c r="C206" s="24"/>
      <c r="D206" s="25"/>
      <c r="E206" s="25"/>
      <c r="F206" s="36">
        <v>0</v>
      </c>
      <c r="G206" s="26">
        <f>F206</f>
        <v>0</v>
      </c>
      <c r="H206" s="36"/>
    </row>
    <row r="207" spans="1:8" ht="13.5" customHeight="1">
      <c r="A207" s="44"/>
      <c r="B207" s="133" t="s">
        <v>96</v>
      </c>
      <c r="C207" s="134"/>
      <c r="D207" s="135"/>
      <c r="E207" s="135"/>
      <c r="F207" s="136"/>
      <c r="G207" s="136"/>
      <c r="H207" s="136">
        <f>SUM(G202:G206)</f>
        <v>0</v>
      </c>
    </row>
    <row r="208" spans="1:8" ht="12" customHeight="1">
      <c r="A208" s="43"/>
      <c r="B208" s="43"/>
      <c r="C208" s="42"/>
      <c r="D208" s="34"/>
      <c r="E208" s="34"/>
      <c r="F208" s="31"/>
      <c r="G208" s="31"/>
      <c r="H208" s="31"/>
    </row>
    <row r="209" spans="1:8" ht="18.75" customHeight="1">
      <c r="A209" s="12" t="s">
        <v>122</v>
      </c>
      <c r="B209" s="12" t="s">
        <v>98</v>
      </c>
      <c r="C209" s="13"/>
      <c r="D209" s="14"/>
      <c r="E209" s="14"/>
      <c r="F209" s="15"/>
      <c r="G209" s="16"/>
      <c r="H209" s="31"/>
    </row>
    <row r="210" spans="1:8" ht="13.5" customHeight="1">
      <c r="A210" s="2"/>
      <c r="B210" s="2" t="s">
        <v>58</v>
      </c>
      <c r="C210" s="3" t="s">
        <v>105</v>
      </c>
      <c r="D210" s="4" t="s">
        <v>3</v>
      </c>
      <c r="F210" s="5" t="s">
        <v>4</v>
      </c>
      <c r="G210" s="30" t="s">
        <v>5</v>
      </c>
      <c r="H210" s="31"/>
    </row>
    <row r="211" spans="1:8" ht="13.5" customHeight="1">
      <c r="A211" s="44"/>
      <c r="B211" s="18" t="s">
        <v>99</v>
      </c>
      <c r="C211" s="45"/>
      <c r="D211" s="20">
        <v>0</v>
      </c>
      <c r="E211" s="20"/>
      <c r="F211" s="87">
        <v>0</v>
      </c>
      <c r="G211" s="87">
        <f>F211*D211</f>
        <v>0</v>
      </c>
      <c r="H211" s="15"/>
    </row>
    <row r="212" spans="1:10" s="50" customFormat="1" ht="13.5" customHeight="1">
      <c r="A212" s="48"/>
      <c r="B212" s="49" t="s">
        <v>213</v>
      </c>
      <c r="C212" s="48"/>
      <c r="D212" s="20">
        <v>0</v>
      </c>
      <c r="E212" s="20"/>
      <c r="F212" s="87">
        <v>0</v>
      </c>
      <c r="G212" s="87">
        <f>F212*D212</f>
        <v>0</v>
      </c>
      <c r="H212" s="15"/>
      <c r="J212" s="103"/>
    </row>
    <row r="213" spans="1:10" s="50" customFormat="1" ht="13.5" customHeight="1">
      <c r="A213" s="48"/>
      <c r="B213" s="49" t="s">
        <v>214</v>
      </c>
      <c r="C213" s="48"/>
      <c r="D213" s="20">
        <v>0</v>
      </c>
      <c r="E213" s="20"/>
      <c r="F213" s="87">
        <v>0</v>
      </c>
      <c r="G213" s="87">
        <f>F213*D213</f>
        <v>0</v>
      </c>
      <c r="H213" s="15"/>
      <c r="J213" s="103"/>
    </row>
    <row r="214" spans="1:8" ht="13.5" customHeight="1">
      <c r="A214" s="44"/>
      <c r="B214" s="18" t="s">
        <v>100</v>
      </c>
      <c r="C214" s="45"/>
      <c r="D214" s="20">
        <v>0</v>
      </c>
      <c r="E214" s="20"/>
      <c r="F214" s="87">
        <v>0</v>
      </c>
      <c r="G214" s="87">
        <f>F214*D214</f>
        <v>0</v>
      </c>
      <c r="H214" s="15"/>
    </row>
    <row r="215" spans="1:8" ht="13.5" customHeight="1">
      <c r="A215" s="44"/>
      <c r="B215" s="18" t="s">
        <v>101</v>
      </c>
      <c r="C215" s="51">
        <v>0</v>
      </c>
      <c r="D215" s="20"/>
      <c r="E215" s="20"/>
      <c r="F215" s="87">
        <v>0</v>
      </c>
      <c r="G215" s="87">
        <f>F215*C215</f>
        <v>0</v>
      </c>
      <c r="H215" s="15"/>
    </row>
    <row r="216" spans="1:8" ht="13.5" customHeight="1">
      <c r="A216" s="44"/>
      <c r="B216" s="18" t="s">
        <v>201</v>
      </c>
      <c r="C216" s="51">
        <v>0</v>
      </c>
      <c r="D216" s="20"/>
      <c r="E216" s="20"/>
      <c r="F216" s="87">
        <v>0</v>
      </c>
      <c r="G216" s="87">
        <f>F216*C216</f>
        <v>0</v>
      </c>
      <c r="H216" s="15"/>
    </row>
    <row r="217" spans="1:8" ht="13.5" customHeight="1">
      <c r="A217" s="44"/>
      <c r="B217" s="18" t="s">
        <v>102</v>
      </c>
      <c r="C217" s="51">
        <v>0</v>
      </c>
      <c r="D217" s="20"/>
      <c r="E217" s="20"/>
      <c r="F217" s="87">
        <v>0</v>
      </c>
      <c r="G217" s="87">
        <f>F217*C217</f>
        <v>0</v>
      </c>
      <c r="H217" s="15"/>
    </row>
    <row r="218" spans="1:8" ht="13.5" customHeight="1">
      <c r="A218" s="44"/>
      <c r="B218" s="18" t="s">
        <v>103</v>
      </c>
      <c r="C218" s="45"/>
      <c r="D218" s="20"/>
      <c r="E218" s="20"/>
      <c r="F218" s="87">
        <v>0</v>
      </c>
      <c r="G218" s="87">
        <f>F218</f>
        <v>0</v>
      </c>
      <c r="H218" s="15"/>
    </row>
    <row r="219" spans="1:8" ht="13.5" customHeight="1">
      <c r="A219" s="44"/>
      <c r="B219" s="18" t="s">
        <v>104</v>
      </c>
      <c r="C219" s="51">
        <v>0</v>
      </c>
      <c r="D219" s="20"/>
      <c r="E219" s="20"/>
      <c r="F219" s="87">
        <v>0</v>
      </c>
      <c r="G219" s="87">
        <f>F219*C219</f>
        <v>0</v>
      </c>
      <c r="H219" s="15"/>
    </row>
    <row r="220" spans="1:8" ht="13.5" customHeight="1">
      <c r="A220" s="44"/>
      <c r="B220" s="18" t="s">
        <v>106</v>
      </c>
      <c r="C220" s="52">
        <v>0</v>
      </c>
      <c r="D220" s="20"/>
      <c r="E220" s="20"/>
      <c r="F220" s="87">
        <v>0</v>
      </c>
      <c r="G220" s="87">
        <f>F220*C220</f>
        <v>0</v>
      </c>
      <c r="H220" s="15"/>
    </row>
    <row r="221" spans="1:8" ht="13.5" customHeight="1">
      <c r="A221" s="44"/>
      <c r="B221" s="18" t="s">
        <v>107</v>
      </c>
      <c r="C221" s="45"/>
      <c r="D221" s="20"/>
      <c r="E221" s="20"/>
      <c r="F221" s="87">
        <v>0</v>
      </c>
      <c r="G221" s="87">
        <f>F221</f>
        <v>0</v>
      </c>
      <c r="H221" s="15"/>
    </row>
    <row r="222" spans="1:8" ht="13.5" customHeight="1">
      <c r="A222" s="44"/>
      <c r="B222" s="23" t="s">
        <v>108</v>
      </c>
      <c r="C222" s="67"/>
      <c r="D222" s="25"/>
      <c r="E222" s="25"/>
      <c r="F222" s="88">
        <v>0</v>
      </c>
      <c r="G222" s="88">
        <f>F222</f>
        <v>0</v>
      </c>
      <c r="H222" s="26"/>
    </row>
    <row r="223" spans="1:8" ht="13.5" customHeight="1">
      <c r="A223" s="44"/>
      <c r="B223" s="27" t="s">
        <v>5</v>
      </c>
      <c r="C223" s="60"/>
      <c r="D223" s="29"/>
      <c r="E223" s="29"/>
      <c r="F223" s="89"/>
      <c r="G223" s="89"/>
      <c r="H223" s="16">
        <f>SUM(G211:G222)</f>
        <v>0</v>
      </c>
    </row>
    <row r="224" spans="1:8" ht="12" customHeight="1">
      <c r="A224" s="44"/>
      <c r="B224" s="18"/>
      <c r="C224" s="45"/>
      <c r="D224" s="20"/>
      <c r="E224" s="20"/>
      <c r="F224" s="69"/>
      <c r="G224" s="69"/>
      <c r="H224" s="70"/>
    </row>
    <row r="225" spans="1:8" ht="13.5" customHeight="1">
      <c r="A225" s="44"/>
      <c r="B225" s="27" t="s">
        <v>70</v>
      </c>
      <c r="C225" s="86" t="s">
        <v>105</v>
      </c>
      <c r="D225" s="11" t="s">
        <v>3</v>
      </c>
      <c r="E225" s="11"/>
      <c r="F225" s="93" t="s">
        <v>4</v>
      </c>
      <c r="G225" s="72" t="s">
        <v>5</v>
      </c>
      <c r="H225" s="70"/>
    </row>
    <row r="226" spans="1:8" ht="13.5" customHeight="1">
      <c r="A226" s="44"/>
      <c r="B226" s="18" t="s">
        <v>109</v>
      </c>
      <c r="C226" s="51">
        <v>0</v>
      </c>
      <c r="D226" s="20"/>
      <c r="E226" s="20"/>
      <c r="F226" s="87">
        <v>0</v>
      </c>
      <c r="G226" s="87">
        <f>F226*C226</f>
        <v>0</v>
      </c>
      <c r="H226" s="15"/>
    </row>
    <row r="227" spans="1:8" ht="13.5" customHeight="1">
      <c r="A227" s="44"/>
      <c r="B227" s="18" t="s">
        <v>110</v>
      </c>
      <c r="C227" s="51">
        <v>0</v>
      </c>
      <c r="D227" s="20"/>
      <c r="E227" s="20"/>
      <c r="F227" s="87">
        <v>0</v>
      </c>
      <c r="G227" s="87">
        <f>F227*C227</f>
        <v>0</v>
      </c>
      <c r="H227" s="15"/>
    </row>
    <row r="228" spans="1:8" ht="13.5" customHeight="1">
      <c r="A228" s="44"/>
      <c r="B228" s="18" t="s">
        <v>111</v>
      </c>
      <c r="C228" s="51">
        <v>0</v>
      </c>
      <c r="D228" s="20"/>
      <c r="E228" s="20"/>
      <c r="F228" s="87">
        <v>0</v>
      </c>
      <c r="G228" s="87">
        <f>F228*C228</f>
        <v>0</v>
      </c>
      <c r="H228" s="15"/>
    </row>
    <row r="229" spans="1:8" ht="13.5" customHeight="1">
      <c r="A229" s="44"/>
      <c r="B229" s="18" t="s">
        <v>112</v>
      </c>
      <c r="C229" s="51">
        <v>0</v>
      </c>
      <c r="D229" s="20"/>
      <c r="E229" s="20"/>
      <c r="F229" s="87">
        <v>0</v>
      </c>
      <c r="G229" s="87">
        <f>F229*C229</f>
        <v>0</v>
      </c>
      <c r="H229" s="15"/>
    </row>
    <row r="230" spans="1:10" s="61" customFormat="1" ht="27" customHeight="1">
      <c r="A230" s="63"/>
      <c r="B230" s="73" t="s">
        <v>113</v>
      </c>
      <c r="C230" s="74">
        <v>0</v>
      </c>
      <c r="D230" s="75"/>
      <c r="E230" s="75"/>
      <c r="F230" s="90">
        <v>0</v>
      </c>
      <c r="G230" s="88">
        <f>F230*C230</f>
        <v>0</v>
      </c>
      <c r="H230" s="91"/>
      <c r="J230" s="102"/>
    </row>
    <row r="231" spans="1:8" ht="13.5" customHeight="1">
      <c r="A231" s="44"/>
      <c r="B231" s="27" t="s">
        <v>5</v>
      </c>
      <c r="C231" s="60"/>
      <c r="D231" s="29"/>
      <c r="E231" s="29"/>
      <c r="F231" s="89"/>
      <c r="G231" s="89"/>
      <c r="H231" s="16">
        <f>SUM(G226:G230)</f>
        <v>0</v>
      </c>
    </row>
    <row r="232" spans="1:8" ht="12" customHeight="1">
      <c r="A232" s="44"/>
      <c r="B232" s="18"/>
      <c r="C232" s="45"/>
      <c r="D232" s="20"/>
      <c r="E232" s="20"/>
      <c r="F232" s="46"/>
      <c r="G232" s="46"/>
      <c r="H232" s="47"/>
    </row>
    <row r="233" spans="1:8" ht="13.5" customHeight="1">
      <c r="A233" s="44"/>
      <c r="B233" s="27" t="s">
        <v>114</v>
      </c>
      <c r="C233" s="45"/>
      <c r="D233" s="20"/>
      <c r="E233" s="20"/>
      <c r="F233" s="94" t="s">
        <v>4</v>
      </c>
      <c r="G233" s="66" t="s">
        <v>5</v>
      </c>
      <c r="H233" s="47"/>
    </row>
    <row r="234" spans="1:8" ht="13.5" customHeight="1">
      <c r="A234" s="44"/>
      <c r="B234" s="18" t="s">
        <v>115</v>
      </c>
      <c r="C234" s="45"/>
      <c r="D234" s="20"/>
      <c r="E234" s="20"/>
      <c r="F234" s="87">
        <v>0</v>
      </c>
      <c r="G234" s="87">
        <f aca="true" t="shared" si="9" ref="G234:G239">F234</f>
        <v>0</v>
      </c>
      <c r="H234" s="15"/>
    </row>
    <row r="235" spans="1:8" ht="13.5" customHeight="1">
      <c r="A235" s="44"/>
      <c r="B235" s="18" t="s">
        <v>116</v>
      </c>
      <c r="C235" s="45"/>
      <c r="D235" s="20"/>
      <c r="E235" s="20"/>
      <c r="F235" s="87">
        <v>0</v>
      </c>
      <c r="G235" s="87">
        <f t="shared" si="9"/>
        <v>0</v>
      </c>
      <c r="H235" s="15"/>
    </row>
    <row r="236" spans="1:8" ht="13.5" customHeight="1">
      <c r="A236" s="44"/>
      <c r="B236" s="18" t="s">
        <v>117</v>
      </c>
      <c r="C236" s="45"/>
      <c r="D236" s="20"/>
      <c r="E236" s="20"/>
      <c r="F236" s="87">
        <v>0</v>
      </c>
      <c r="G236" s="87">
        <f t="shared" si="9"/>
        <v>0</v>
      </c>
      <c r="H236" s="15"/>
    </row>
    <row r="237" spans="1:8" ht="13.5" customHeight="1">
      <c r="A237" s="44"/>
      <c r="B237" s="18" t="s">
        <v>118</v>
      </c>
      <c r="C237" s="45"/>
      <c r="D237" s="20"/>
      <c r="E237" s="20"/>
      <c r="F237" s="87">
        <v>0</v>
      </c>
      <c r="G237" s="87">
        <f t="shared" si="9"/>
        <v>0</v>
      </c>
      <c r="H237" s="15"/>
    </row>
    <row r="238" spans="1:8" ht="13.5" customHeight="1">
      <c r="A238" s="44"/>
      <c r="B238" s="18" t="s">
        <v>119</v>
      </c>
      <c r="C238" s="45"/>
      <c r="D238" s="20"/>
      <c r="E238" s="20"/>
      <c r="F238" s="87">
        <v>0</v>
      </c>
      <c r="G238" s="87">
        <f t="shared" si="9"/>
        <v>0</v>
      </c>
      <c r="H238" s="15"/>
    </row>
    <row r="239" spans="1:8" ht="13.5" customHeight="1">
      <c r="A239" s="22"/>
      <c r="B239" s="23" t="s">
        <v>120</v>
      </c>
      <c r="C239" s="67"/>
      <c r="D239" s="25"/>
      <c r="E239" s="25"/>
      <c r="F239" s="88">
        <v>0</v>
      </c>
      <c r="G239" s="88">
        <f t="shared" si="9"/>
        <v>0</v>
      </c>
      <c r="H239" s="26"/>
    </row>
    <row r="240" spans="1:8" ht="13.5" customHeight="1">
      <c r="A240" s="44"/>
      <c r="B240" s="27" t="s">
        <v>5</v>
      </c>
      <c r="C240" s="60"/>
      <c r="D240" s="29"/>
      <c r="E240" s="29"/>
      <c r="F240" s="89"/>
      <c r="G240" s="89"/>
      <c r="H240" s="16">
        <f>SUM(G234:G239)</f>
        <v>0</v>
      </c>
    </row>
    <row r="241" spans="1:8" ht="12" customHeight="1">
      <c r="A241" s="44"/>
      <c r="B241" s="18"/>
      <c r="C241" s="45"/>
      <c r="D241" s="20"/>
      <c r="E241" s="20"/>
      <c r="F241" s="87"/>
      <c r="G241" s="87"/>
      <c r="H241" s="15"/>
    </row>
    <row r="242" spans="1:8" ht="13.5" customHeight="1">
      <c r="A242" s="132"/>
      <c r="B242" s="133" t="s">
        <v>121</v>
      </c>
      <c r="C242" s="134"/>
      <c r="D242" s="135"/>
      <c r="E242" s="135"/>
      <c r="F242" s="136"/>
      <c r="G242" s="136"/>
      <c r="H242" s="136">
        <f>SUM(H223:H241)</f>
        <v>0</v>
      </c>
    </row>
    <row r="243" spans="1:8" ht="12" customHeight="1">
      <c r="A243" s="22"/>
      <c r="B243" s="38"/>
      <c r="C243" s="19"/>
      <c r="D243" s="34"/>
      <c r="E243" s="34"/>
      <c r="F243" s="31"/>
      <c r="G243" s="31"/>
      <c r="H243" s="31"/>
    </row>
    <row r="244" spans="1:8" ht="18.75" customHeight="1">
      <c r="A244" s="12" t="s">
        <v>132</v>
      </c>
      <c r="B244" s="12" t="s">
        <v>123</v>
      </c>
      <c r="C244" s="10" t="s">
        <v>105</v>
      </c>
      <c r="D244" s="11" t="s">
        <v>2</v>
      </c>
      <c r="E244" s="11"/>
      <c r="F244" s="7" t="s">
        <v>4</v>
      </c>
      <c r="G244" s="16" t="s">
        <v>5</v>
      </c>
      <c r="H244" s="31"/>
    </row>
    <row r="245" spans="1:8" ht="13.5" customHeight="1">
      <c r="A245" s="22"/>
      <c r="B245" s="38" t="s">
        <v>124</v>
      </c>
      <c r="C245" s="19"/>
      <c r="D245" s="34"/>
      <c r="E245" s="34"/>
      <c r="F245" s="31">
        <v>0</v>
      </c>
      <c r="G245" s="31">
        <f>F245</f>
        <v>0</v>
      </c>
      <c r="H245" s="31"/>
    </row>
    <row r="246" spans="1:8" ht="13.5" customHeight="1">
      <c r="A246" s="22"/>
      <c r="B246" s="38" t="s">
        <v>125</v>
      </c>
      <c r="C246" s="19"/>
      <c r="D246" s="34">
        <v>0</v>
      </c>
      <c r="E246" s="34"/>
      <c r="F246" s="31">
        <v>0</v>
      </c>
      <c r="G246" s="31">
        <f>F246*D246</f>
        <v>0</v>
      </c>
      <c r="H246" s="31"/>
    </row>
    <row r="247" spans="1:8" ht="13.5" customHeight="1">
      <c r="A247" s="22"/>
      <c r="B247" s="38" t="s">
        <v>126</v>
      </c>
      <c r="C247" s="19">
        <v>0</v>
      </c>
      <c r="D247" s="34"/>
      <c r="E247" s="34"/>
      <c r="F247" s="31">
        <v>0</v>
      </c>
      <c r="G247" s="31">
        <f>F247*C247</f>
        <v>0</v>
      </c>
      <c r="H247" s="31"/>
    </row>
    <row r="248" spans="1:8" ht="13.5" customHeight="1">
      <c r="A248" s="22"/>
      <c r="B248" s="38" t="s">
        <v>127</v>
      </c>
      <c r="C248" s="19"/>
      <c r="D248" s="34"/>
      <c r="E248" s="34"/>
      <c r="F248" s="31">
        <v>0</v>
      </c>
      <c r="G248" s="31">
        <f>F248</f>
        <v>0</v>
      </c>
      <c r="H248" s="31"/>
    </row>
    <row r="249" spans="1:8" ht="13.5" customHeight="1">
      <c r="A249" s="22"/>
      <c r="B249" s="38" t="s">
        <v>128</v>
      </c>
      <c r="C249" s="19">
        <v>0</v>
      </c>
      <c r="D249" s="34"/>
      <c r="E249" s="34"/>
      <c r="F249" s="31">
        <v>0</v>
      </c>
      <c r="G249" s="31">
        <f>F249*C249</f>
        <v>0</v>
      </c>
      <c r="H249" s="31"/>
    </row>
    <row r="250" spans="1:8" ht="13.5" customHeight="1">
      <c r="A250" s="22"/>
      <c r="B250" s="38" t="s">
        <v>129</v>
      </c>
      <c r="C250" s="19">
        <v>0</v>
      </c>
      <c r="D250" s="34"/>
      <c r="E250" s="34"/>
      <c r="F250" s="31">
        <v>0</v>
      </c>
      <c r="G250" s="31">
        <f>F250*C250</f>
        <v>0</v>
      </c>
      <c r="H250" s="31"/>
    </row>
    <row r="251" spans="1:8" ht="13.5" customHeight="1">
      <c r="A251" s="22"/>
      <c r="B251" s="39" t="s">
        <v>130</v>
      </c>
      <c r="C251" s="24"/>
      <c r="D251" s="35"/>
      <c r="E251" s="35"/>
      <c r="F251" s="36">
        <v>0</v>
      </c>
      <c r="G251" s="36">
        <f>F251</f>
        <v>0</v>
      </c>
      <c r="H251" s="36"/>
    </row>
    <row r="252" spans="1:8" ht="13.5" customHeight="1">
      <c r="A252" s="132"/>
      <c r="B252" s="133" t="s">
        <v>131</v>
      </c>
      <c r="C252" s="134"/>
      <c r="D252" s="135"/>
      <c r="E252" s="135"/>
      <c r="F252" s="136"/>
      <c r="G252" s="136"/>
      <c r="H252" s="136">
        <f>SUM(G245:G251)</f>
        <v>0</v>
      </c>
    </row>
    <row r="253" spans="1:8" ht="12" customHeight="1">
      <c r="A253" s="22"/>
      <c r="B253" s="38"/>
      <c r="C253" s="19"/>
      <c r="D253" s="34"/>
      <c r="E253" s="34"/>
      <c r="F253" s="31"/>
      <c r="G253" s="31"/>
      <c r="H253" s="31"/>
    </row>
    <row r="254" spans="1:8" ht="18.75" customHeight="1">
      <c r="A254" s="12" t="s">
        <v>146</v>
      </c>
      <c r="B254" s="12" t="s">
        <v>167</v>
      </c>
      <c r="C254" s="10" t="s">
        <v>105</v>
      </c>
      <c r="D254" s="11" t="s">
        <v>3</v>
      </c>
      <c r="E254" s="11"/>
      <c r="F254" s="7" t="s">
        <v>4</v>
      </c>
      <c r="G254" s="16" t="s">
        <v>5</v>
      </c>
      <c r="H254" s="31"/>
    </row>
    <row r="255" spans="1:8" ht="13.5" customHeight="1">
      <c r="A255" s="22"/>
      <c r="B255" s="38" t="s">
        <v>133</v>
      </c>
      <c r="C255" s="19"/>
      <c r="D255" s="34"/>
      <c r="E255" s="34"/>
      <c r="F255" s="31">
        <v>0</v>
      </c>
      <c r="G255" s="31">
        <f>F255</f>
        <v>0</v>
      </c>
      <c r="H255" s="31"/>
    </row>
    <row r="256" spans="1:8" ht="13.5" customHeight="1">
      <c r="A256" s="22"/>
      <c r="B256" s="38" t="s">
        <v>134</v>
      </c>
      <c r="C256" s="19">
        <v>0</v>
      </c>
      <c r="D256" s="34"/>
      <c r="E256" s="34"/>
      <c r="F256" s="31">
        <v>0</v>
      </c>
      <c r="G256" s="31">
        <f>F256*C256</f>
        <v>0</v>
      </c>
      <c r="H256" s="31"/>
    </row>
    <row r="257" spans="1:8" ht="13.5" customHeight="1">
      <c r="A257" s="22"/>
      <c r="B257" s="38" t="s">
        <v>135</v>
      </c>
      <c r="C257" s="19"/>
      <c r="D257" s="34">
        <v>0</v>
      </c>
      <c r="E257" s="34"/>
      <c r="F257" s="31">
        <v>0</v>
      </c>
      <c r="G257" s="31">
        <f>F257*D257</f>
        <v>0</v>
      </c>
      <c r="H257" s="31"/>
    </row>
    <row r="258" spans="1:8" ht="13.5" customHeight="1">
      <c r="A258" s="22"/>
      <c r="B258" s="38" t="s">
        <v>136</v>
      </c>
      <c r="C258" s="19">
        <v>0</v>
      </c>
      <c r="D258" s="34"/>
      <c r="E258" s="34"/>
      <c r="F258" s="31">
        <v>0</v>
      </c>
      <c r="G258" s="31">
        <f>F258*C258</f>
        <v>0</v>
      </c>
      <c r="H258" s="31"/>
    </row>
    <row r="259" spans="1:8" ht="13.5" customHeight="1">
      <c r="A259" s="22"/>
      <c r="B259" s="38" t="s">
        <v>137</v>
      </c>
      <c r="C259" s="19">
        <v>0</v>
      </c>
      <c r="D259" s="34"/>
      <c r="E259" s="34"/>
      <c r="F259" s="31">
        <v>0</v>
      </c>
      <c r="G259" s="31">
        <f>F259*C259</f>
        <v>0</v>
      </c>
      <c r="H259" s="31"/>
    </row>
    <row r="260" spans="1:8" ht="13.5" customHeight="1">
      <c r="A260" s="22"/>
      <c r="B260" s="38" t="s">
        <v>138</v>
      </c>
      <c r="C260" s="19">
        <v>0</v>
      </c>
      <c r="D260" s="34"/>
      <c r="E260" s="34"/>
      <c r="F260" s="31">
        <v>0</v>
      </c>
      <c r="G260" s="31">
        <f>F260*C260</f>
        <v>0</v>
      </c>
      <c r="H260" s="31"/>
    </row>
    <row r="261" spans="1:8" ht="13.5" customHeight="1">
      <c r="A261" s="22"/>
      <c r="B261" s="38" t="s">
        <v>139</v>
      </c>
      <c r="C261" s="19">
        <v>0</v>
      </c>
      <c r="D261" s="34"/>
      <c r="E261" s="34"/>
      <c r="F261" s="31">
        <v>0</v>
      </c>
      <c r="G261" s="31">
        <f>F261*C261</f>
        <v>0</v>
      </c>
      <c r="H261" s="31"/>
    </row>
    <row r="262" spans="1:8" ht="13.5" customHeight="1">
      <c r="A262" s="22"/>
      <c r="B262" s="39" t="s">
        <v>165</v>
      </c>
      <c r="C262" s="24"/>
      <c r="D262" s="35"/>
      <c r="E262" s="35"/>
      <c r="F262" s="36">
        <v>0</v>
      </c>
      <c r="G262" s="36">
        <f>F262</f>
        <v>0</v>
      </c>
      <c r="H262" s="36"/>
    </row>
    <row r="263" spans="1:8" ht="13.5" customHeight="1">
      <c r="A263" s="132"/>
      <c r="B263" s="133" t="s">
        <v>176</v>
      </c>
      <c r="C263" s="134"/>
      <c r="D263" s="135"/>
      <c r="E263" s="135"/>
      <c r="F263" s="136"/>
      <c r="G263" s="136"/>
      <c r="H263" s="136">
        <f>SUM(G255:G262)</f>
        <v>0</v>
      </c>
    </row>
    <row r="264" spans="1:8" ht="12" customHeight="1">
      <c r="A264" s="22"/>
      <c r="B264" s="33"/>
      <c r="C264" s="28"/>
      <c r="D264" s="37"/>
      <c r="E264" s="37"/>
      <c r="F264" s="30"/>
      <c r="G264" s="30"/>
      <c r="H264" s="30"/>
    </row>
    <row r="265" spans="1:8" ht="12" customHeight="1">
      <c r="A265" s="22"/>
      <c r="B265" s="38"/>
      <c r="C265" s="19"/>
      <c r="D265" s="34"/>
      <c r="E265" s="34"/>
      <c r="F265" s="31"/>
      <c r="G265" s="31"/>
      <c r="H265" s="31"/>
    </row>
    <row r="266" spans="1:8" ht="18.75" customHeight="1">
      <c r="A266" s="12" t="s">
        <v>154</v>
      </c>
      <c r="B266" s="12" t="s">
        <v>168</v>
      </c>
      <c r="C266" s="80" t="s">
        <v>32</v>
      </c>
      <c r="D266" s="34"/>
      <c r="E266" s="34"/>
      <c r="F266" s="5" t="s">
        <v>4</v>
      </c>
      <c r="G266" s="30" t="s">
        <v>5</v>
      </c>
      <c r="H266" s="31"/>
    </row>
    <row r="267" spans="1:8" ht="13.5" customHeight="1">
      <c r="A267" s="22"/>
      <c r="B267" s="33" t="s">
        <v>140</v>
      </c>
      <c r="C267" s="19"/>
      <c r="D267" s="34"/>
      <c r="E267" s="34"/>
      <c r="F267" s="31"/>
      <c r="G267" s="31"/>
      <c r="H267" s="31"/>
    </row>
    <row r="268" spans="1:8" ht="13.5" customHeight="1">
      <c r="A268" s="22"/>
      <c r="B268" s="38" t="s">
        <v>141</v>
      </c>
      <c r="C268" s="19"/>
      <c r="D268" s="34"/>
      <c r="E268" s="34"/>
      <c r="F268" s="31">
        <v>0</v>
      </c>
      <c r="G268" s="31">
        <f aca="true" t="shared" si="10" ref="G268:G274">F268</f>
        <v>0</v>
      </c>
      <c r="H268" s="31"/>
    </row>
    <row r="269" spans="1:8" ht="13.5" customHeight="1">
      <c r="A269" s="22"/>
      <c r="B269" s="38" t="s">
        <v>142</v>
      </c>
      <c r="C269" s="19"/>
      <c r="D269" s="34"/>
      <c r="E269" s="34"/>
      <c r="F269" s="31">
        <v>0</v>
      </c>
      <c r="G269" s="31">
        <f t="shared" si="10"/>
        <v>0</v>
      </c>
      <c r="H269" s="31"/>
    </row>
    <row r="270" spans="1:8" ht="13.5" customHeight="1">
      <c r="A270" s="22"/>
      <c r="B270" s="38" t="s">
        <v>143</v>
      </c>
      <c r="C270" s="19"/>
      <c r="D270" s="34"/>
      <c r="E270" s="34"/>
      <c r="F270" s="31">
        <v>0</v>
      </c>
      <c r="G270" s="31">
        <f t="shared" si="10"/>
        <v>0</v>
      </c>
      <c r="H270" s="31"/>
    </row>
    <row r="271" spans="1:8" ht="13.5" customHeight="1">
      <c r="A271" s="22"/>
      <c r="B271" s="38" t="s">
        <v>144</v>
      </c>
      <c r="C271" s="19"/>
      <c r="D271" s="34"/>
      <c r="E271" s="34"/>
      <c r="F271" s="31">
        <v>0</v>
      </c>
      <c r="G271" s="31">
        <f t="shared" si="10"/>
        <v>0</v>
      </c>
      <c r="H271" s="31"/>
    </row>
    <row r="272" spans="1:8" ht="13.5" customHeight="1">
      <c r="A272" s="22"/>
      <c r="B272" s="38" t="s">
        <v>173</v>
      </c>
      <c r="C272" s="19"/>
      <c r="D272" s="34"/>
      <c r="E272" s="34"/>
      <c r="F272" s="31">
        <v>0</v>
      </c>
      <c r="G272" s="31">
        <f t="shared" si="10"/>
        <v>0</v>
      </c>
      <c r="H272" s="31"/>
    </row>
    <row r="273" spans="1:8" ht="13.5" customHeight="1">
      <c r="A273" s="22"/>
      <c r="B273" s="38" t="s">
        <v>174</v>
      </c>
      <c r="C273" s="19"/>
      <c r="D273" s="34"/>
      <c r="E273" s="34"/>
      <c r="F273" s="31">
        <v>0</v>
      </c>
      <c r="G273" s="31">
        <f t="shared" si="10"/>
        <v>0</v>
      </c>
      <c r="H273" s="31"/>
    </row>
    <row r="274" spans="1:8" ht="13.5" customHeight="1">
      <c r="A274" s="22"/>
      <c r="B274" s="39" t="s">
        <v>145</v>
      </c>
      <c r="C274" s="24"/>
      <c r="D274" s="35"/>
      <c r="E274" s="35"/>
      <c r="F274" s="36">
        <v>0</v>
      </c>
      <c r="G274" s="36">
        <f t="shared" si="10"/>
        <v>0</v>
      </c>
      <c r="H274" s="36"/>
    </row>
    <row r="275" spans="1:8" ht="13.5" customHeight="1">
      <c r="A275" s="22"/>
      <c r="B275" s="33" t="s">
        <v>5</v>
      </c>
      <c r="C275" s="28"/>
      <c r="D275" s="37"/>
      <c r="E275" s="37"/>
      <c r="F275" s="30"/>
      <c r="G275" s="30"/>
      <c r="H275" s="30">
        <f>SUM(G267:G274)</f>
        <v>0</v>
      </c>
    </row>
    <row r="276" spans="1:8" ht="13.5" customHeight="1">
      <c r="A276" s="22"/>
      <c r="B276" s="33"/>
      <c r="C276" s="28"/>
      <c r="D276" s="37"/>
      <c r="E276" s="37"/>
      <c r="F276" s="30"/>
      <c r="G276" s="30"/>
      <c r="H276" s="30"/>
    </row>
    <row r="277" spans="1:8" ht="12" customHeight="1">
      <c r="A277" s="22"/>
      <c r="B277" s="38"/>
      <c r="C277" s="10" t="s">
        <v>32</v>
      </c>
      <c r="F277" s="5" t="s">
        <v>4</v>
      </c>
      <c r="G277" s="30" t="s">
        <v>5</v>
      </c>
      <c r="H277" s="31"/>
    </row>
    <row r="278" spans="1:8" ht="13.5" customHeight="1">
      <c r="A278" s="22"/>
      <c r="B278" s="33" t="s">
        <v>370</v>
      </c>
      <c r="C278" s="6"/>
      <c r="D278" s="6"/>
      <c r="E278" s="6"/>
      <c r="F278" s="6"/>
      <c r="G278" s="6"/>
      <c r="H278" s="31"/>
    </row>
    <row r="279" spans="1:8" ht="13.5" customHeight="1">
      <c r="A279" s="22"/>
      <c r="B279" s="38" t="s">
        <v>143</v>
      </c>
      <c r="C279" s="19"/>
      <c r="D279" s="34"/>
      <c r="E279" s="34"/>
      <c r="F279" s="31">
        <v>0</v>
      </c>
      <c r="G279" s="31">
        <f>F279</f>
        <v>0</v>
      </c>
      <c r="H279" s="31"/>
    </row>
    <row r="280" spans="1:8" ht="13.5" customHeight="1">
      <c r="A280" s="22"/>
      <c r="B280" s="38" t="s">
        <v>371</v>
      </c>
      <c r="C280" s="19">
        <v>0</v>
      </c>
      <c r="D280" s="34"/>
      <c r="E280" s="34"/>
      <c r="F280" s="31">
        <v>0</v>
      </c>
      <c r="G280" s="31">
        <f>F280*C280</f>
        <v>0</v>
      </c>
      <c r="H280" s="31"/>
    </row>
    <row r="281" spans="1:8" ht="13.5" customHeight="1">
      <c r="A281" s="22"/>
      <c r="B281" s="38" t="s">
        <v>171</v>
      </c>
      <c r="C281" s="19">
        <v>0</v>
      </c>
      <c r="D281" s="34"/>
      <c r="E281" s="34"/>
      <c r="F281" s="31">
        <v>0</v>
      </c>
      <c r="G281" s="31">
        <f>F281*C281</f>
        <v>0</v>
      </c>
      <c r="H281" s="31"/>
    </row>
    <row r="282" spans="1:8" ht="13.5" customHeight="1">
      <c r="A282" s="22"/>
      <c r="B282" s="38" t="s">
        <v>169</v>
      </c>
      <c r="C282" s="19">
        <v>0</v>
      </c>
      <c r="D282" s="34"/>
      <c r="E282" s="34"/>
      <c r="F282" s="31">
        <v>0</v>
      </c>
      <c r="G282" s="31">
        <f>F282*C282</f>
        <v>0</v>
      </c>
      <c r="H282" s="31"/>
    </row>
    <row r="283" spans="1:8" ht="13.5" customHeight="1">
      <c r="A283" s="22"/>
      <c r="B283" s="38" t="s">
        <v>170</v>
      </c>
      <c r="C283" s="19">
        <v>0</v>
      </c>
      <c r="D283" s="34"/>
      <c r="E283" s="34"/>
      <c r="F283" s="31">
        <v>0</v>
      </c>
      <c r="G283" s="31">
        <f>F283*C283</f>
        <v>0</v>
      </c>
      <c r="H283" s="31"/>
    </row>
    <row r="284" spans="1:8" ht="13.5" customHeight="1">
      <c r="A284" s="22"/>
      <c r="B284" s="39" t="s">
        <v>372</v>
      </c>
      <c r="C284" s="24">
        <v>0</v>
      </c>
      <c r="D284" s="35"/>
      <c r="E284" s="35"/>
      <c r="F284" s="36">
        <v>0</v>
      </c>
      <c r="G284" s="36">
        <f>F284*C284</f>
        <v>0</v>
      </c>
      <c r="H284" s="36"/>
    </row>
    <row r="285" spans="1:8" ht="13.5" customHeight="1">
      <c r="A285" s="22"/>
      <c r="B285" s="33" t="s">
        <v>5</v>
      </c>
      <c r="C285" s="28"/>
      <c r="D285" s="37"/>
      <c r="E285" s="37"/>
      <c r="F285" s="30"/>
      <c r="G285" s="30"/>
      <c r="H285" s="30">
        <f>SUM(G279:G283)</f>
        <v>0</v>
      </c>
    </row>
    <row r="286" spans="1:8" ht="12" customHeight="1">
      <c r="A286" s="22"/>
      <c r="B286" s="38"/>
      <c r="C286" s="19"/>
      <c r="D286" s="34"/>
      <c r="E286" s="34"/>
      <c r="F286" s="31"/>
      <c r="G286" s="31"/>
      <c r="H286" s="31"/>
    </row>
    <row r="287" spans="1:8" ht="13.5" customHeight="1">
      <c r="A287" s="132"/>
      <c r="B287" s="133" t="s">
        <v>172</v>
      </c>
      <c r="C287" s="134"/>
      <c r="D287" s="135"/>
      <c r="E287" s="135"/>
      <c r="F287" s="136"/>
      <c r="G287" s="136"/>
      <c r="H287" s="136">
        <f>SUM(H275,H285)</f>
        <v>0</v>
      </c>
    </row>
    <row r="288" spans="1:8" ht="12" customHeight="1">
      <c r="A288" s="43"/>
      <c r="B288" s="38"/>
      <c r="C288" s="19"/>
      <c r="D288" s="34"/>
      <c r="E288" s="34"/>
      <c r="F288" s="31"/>
      <c r="G288" s="31"/>
      <c r="H288" s="31"/>
    </row>
    <row r="289" spans="1:8" ht="18.75" customHeight="1">
      <c r="A289" s="12" t="s">
        <v>156</v>
      </c>
      <c r="B289" s="12" t="s">
        <v>147</v>
      </c>
      <c r="C289" s="13"/>
      <c r="D289" s="14"/>
      <c r="E289" s="14"/>
      <c r="F289" s="92" t="s">
        <v>4</v>
      </c>
      <c r="G289" s="83" t="s">
        <v>5</v>
      </c>
      <c r="H289" s="31"/>
    </row>
    <row r="290" spans="1:8" ht="13.5" customHeight="1">
      <c r="A290" s="43"/>
      <c r="B290" s="43" t="s">
        <v>148</v>
      </c>
      <c r="C290" s="42"/>
      <c r="D290" s="34"/>
      <c r="E290" s="34"/>
      <c r="F290" s="31">
        <v>0</v>
      </c>
      <c r="G290" s="15">
        <f>F290</f>
        <v>0</v>
      </c>
      <c r="H290" s="31"/>
    </row>
    <row r="291" spans="1:8" ht="13.5" customHeight="1">
      <c r="A291" s="43"/>
      <c r="B291" s="43" t="s">
        <v>149</v>
      </c>
      <c r="C291" s="42"/>
      <c r="D291" s="34"/>
      <c r="E291" s="34"/>
      <c r="F291" s="31">
        <v>0</v>
      </c>
      <c r="G291" s="15">
        <f>F291</f>
        <v>0</v>
      </c>
      <c r="H291" s="31"/>
    </row>
    <row r="292" spans="1:8" ht="13.5" customHeight="1">
      <c r="A292" s="43"/>
      <c r="B292" s="43" t="s">
        <v>150</v>
      </c>
      <c r="C292" s="42"/>
      <c r="D292" s="34"/>
      <c r="E292" s="34"/>
      <c r="F292" s="31">
        <v>0</v>
      </c>
      <c r="G292" s="15">
        <f>F292</f>
        <v>0</v>
      </c>
      <c r="H292" s="31"/>
    </row>
    <row r="293" spans="1:8" ht="13.5" customHeight="1">
      <c r="A293" s="43"/>
      <c r="B293" s="43" t="s">
        <v>151</v>
      </c>
      <c r="C293" s="42"/>
      <c r="D293" s="34"/>
      <c r="E293" s="34"/>
      <c r="F293" s="31">
        <v>0</v>
      </c>
      <c r="G293" s="15">
        <f>F293</f>
        <v>0</v>
      </c>
      <c r="H293" s="31"/>
    </row>
    <row r="294" spans="1:8" ht="13.5" customHeight="1">
      <c r="A294" s="43"/>
      <c r="B294" s="64" t="s">
        <v>152</v>
      </c>
      <c r="C294" s="65"/>
      <c r="D294" s="35"/>
      <c r="E294" s="35"/>
      <c r="F294" s="36">
        <v>0</v>
      </c>
      <c r="G294" s="26">
        <f>F294</f>
        <v>0</v>
      </c>
      <c r="H294" s="36"/>
    </row>
    <row r="295" spans="1:8" ht="13.5" customHeight="1">
      <c r="A295" s="132"/>
      <c r="B295" s="133" t="s">
        <v>153</v>
      </c>
      <c r="C295" s="134"/>
      <c r="D295" s="135"/>
      <c r="E295" s="135"/>
      <c r="F295" s="136"/>
      <c r="G295" s="136"/>
      <c r="H295" s="136">
        <f>SUM(G290:G294)</f>
        <v>0</v>
      </c>
    </row>
    <row r="296" spans="1:8" ht="12" customHeight="1">
      <c r="A296" s="43"/>
      <c r="B296" s="43"/>
      <c r="C296" s="42"/>
      <c r="D296" s="34"/>
      <c r="E296" s="34"/>
      <c r="F296" s="31"/>
      <c r="G296" s="31"/>
      <c r="H296" s="31"/>
    </row>
    <row r="297" spans="1:8" ht="18.75" customHeight="1">
      <c r="A297" s="12" t="s">
        <v>157</v>
      </c>
      <c r="B297" s="12" t="s">
        <v>215</v>
      </c>
      <c r="C297" s="42"/>
      <c r="D297" s="34"/>
      <c r="E297" s="34"/>
      <c r="F297" s="92" t="s">
        <v>4</v>
      </c>
      <c r="G297" s="83" t="s">
        <v>5</v>
      </c>
      <c r="H297" s="31"/>
    </row>
    <row r="298" spans="1:8" ht="13.5" customHeight="1">
      <c r="A298" s="43"/>
      <c r="B298" s="43"/>
      <c r="C298" s="42"/>
      <c r="D298" s="34"/>
      <c r="E298" s="34"/>
      <c r="F298" s="31">
        <v>0</v>
      </c>
      <c r="G298" s="31">
        <f>F298</f>
        <v>0</v>
      </c>
      <c r="H298" s="31"/>
    </row>
    <row r="299" spans="1:8" ht="13.5" customHeight="1">
      <c r="A299" s="43"/>
      <c r="B299" s="43"/>
      <c r="C299" s="42"/>
      <c r="D299" s="34"/>
      <c r="E299" s="34"/>
      <c r="F299" s="31">
        <v>0</v>
      </c>
      <c r="G299" s="31">
        <f>F299</f>
        <v>0</v>
      </c>
      <c r="H299" s="31"/>
    </row>
    <row r="300" spans="1:8" ht="13.5" customHeight="1">
      <c r="A300" s="43"/>
      <c r="B300" s="64"/>
      <c r="C300" s="65"/>
      <c r="D300" s="35"/>
      <c r="E300" s="35"/>
      <c r="F300" s="36">
        <v>0</v>
      </c>
      <c r="G300" s="36">
        <f>F300</f>
        <v>0</v>
      </c>
      <c r="H300" s="36"/>
    </row>
    <row r="301" spans="1:8" ht="13.5" customHeight="1">
      <c r="A301" s="132"/>
      <c r="B301" s="133" t="s">
        <v>216</v>
      </c>
      <c r="C301" s="134"/>
      <c r="D301" s="135"/>
      <c r="E301" s="135"/>
      <c r="F301" s="136"/>
      <c r="G301" s="136"/>
      <c r="H301" s="136">
        <f>SUM(G298:G300)</f>
        <v>0</v>
      </c>
    </row>
    <row r="302" spans="1:8" ht="12" customHeight="1">
      <c r="A302" s="43"/>
      <c r="B302" s="43"/>
      <c r="C302" s="42"/>
      <c r="D302" s="34"/>
      <c r="E302" s="34"/>
      <c r="F302" s="31"/>
      <c r="G302" s="31"/>
      <c r="H302" s="31"/>
    </row>
    <row r="303" spans="1:8" ht="12" customHeight="1">
      <c r="A303" s="43"/>
      <c r="B303" s="43"/>
      <c r="C303" s="42"/>
      <c r="D303" s="34"/>
      <c r="E303" s="34"/>
      <c r="F303" s="31"/>
      <c r="G303" s="31"/>
      <c r="H303" s="31"/>
    </row>
    <row r="304" spans="2:8" ht="12" customHeight="1">
      <c r="B304" s="43"/>
      <c r="C304" s="13"/>
      <c r="D304" s="14"/>
      <c r="E304" s="14"/>
      <c r="F304" s="15"/>
      <c r="G304" s="16"/>
      <c r="H304" s="31"/>
    </row>
    <row r="305" spans="1:10" s="59" customFormat="1" ht="18.75" customHeight="1">
      <c r="A305" s="109"/>
      <c r="B305" s="110" t="s">
        <v>155</v>
      </c>
      <c r="C305" s="111"/>
      <c r="D305" s="111"/>
      <c r="E305" s="112"/>
      <c r="F305" s="113"/>
      <c r="G305" s="114"/>
      <c r="H305" s="114">
        <f>SUM(H23,H60,H124,H149,H185,H199,H207,H242,H252,H263,H287,H295,H301)</f>
        <v>0</v>
      </c>
      <c r="J305" s="104"/>
    </row>
    <row r="306" spans="1:10" s="59" customFormat="1" ht="12" customHeight="1">
      <c r="A306" s="53"/>
      <c r="B306" s="54"/>
      <c r="C306" s="3" t="s">
        <v>175</v>
      </c>
      <c r="D306" s="55"/>
      <c r="E306" s="56"/>
      <c r="F306" s="57"/>
      <c r="G306" s="58"/>
      <c r="H306" s="58"/>
      <c r="J306" s="104"/>
    </row>
    <row r="307" spans="1:8" ht="13.5" customHeight="1">
      <c r="A307" s="68" t="s">
        <v>158</v>
      </c>
      <c r="B307" s="18" t="s">
        <v>159</v>
      </c>
      <c r="C307" s="42">
        <v>0</v>
      </c>
      <c r="D307" s="34"/>
      <c r="E307" s="87"/>
      <c r="G307" s="87">
        <f>$H$305*C307%</f>
        <v>0</v>
      </c>
      <c r="H307" s="31"/>
    </row>
    <row r="308" spans="1:8" ht="13.5" customHeight="1">
      <c r="A308" s="68" t="s">
        <v>160</v>
      </c>
      <c r="B308" s="18" t="s">
        <v>161</v>
      </c>
      <c r="C308" s="42">
        <v>0</v>
      </c>
      <c r="D308" s="34"/>
      <c r="E308" s="87"/>
      <c r="G308" s="87">
        <f>$H$305*C308%</f>
        <v>0</v>
      </c>
      <c r="H308" s="31"/>
    </row>
    <row r="309" spans="1:8" ht="13.5" customHeight="1">
      <c r="A309" s="68" t="s">
        <v>162</v>
      </c>
      <c r="B309" s="18" t="s">
        <v>164</v>
      </c>
      <c r="C309" s="42">
        <v>0</v>
      </c>
      <c r="D309" s="34"/>
      <c r="E309" s="87"/>
      <c r="G309" s="87">
        <f>$H$305*C309%</f>
        <v>0</v>
      </c>
      <c r="H309" s="31"/>
    </row>
    <row r="310" spans="1:8" ht="13.5" customHeight="1">
      <c r="A310" s="68" t="s">
        <v>197</v>
      </c>
      <c r="B310" s="18" t="s">
        <v>202</v>
      </c>
      <c r="C310" s="42">
        <v>0</v>
      </c>
      <c r="D310" s="34"/>
      <c r="E310" s="87"/>
      <c r="G310" s="87">
        <f>$H$305*C310%</f>
        <v>0</v>
      </c>
      <c r="H310" s="31"/>
    </row>
    <row r="311" spans="1:8" ht="13.5" customHeight="1">
      <c r="A311" s="68"/>
      <c r="B311" s="18"/>
      <c r="C311" s="42"/>
      <c r="D311" s="34"/>
      <c r="E311" s="87"/>
      <c r="G311" s="46"/>
      <c r="H311" s="31"/>
    </row>
    <row r="312" spans="1:8" ht="18.75" customHeight="1">
      <c r="A312" s="109"/>
      <c r="B312" s="110" t="s">
        <v>163</v>
      </c>
      <c r="C312" s="111"/>
      <c r="D312" s="111"/>
      <c r="E312" s="112"/>
      <c r="F312" s="113"/>
      <c r="G312" s="114"/>
      <c r="H312" s="114">
        <f>SUM(G307:G311,H305)</f>
        <v>0</v>
      </c>
    </row>
    <row r="313" spans="1:8" ht="12" customHeight="1">
      <c r="A313" s="68"/>
      <c r="B313" s="27"/>
      <c r="C313" s="3" t="s">
        <v>175</v>
      </c>
      <c r="D313" s="34"/>
      <c r="E313" s="71"/>
      <c r="G313" s="46"/>
      <c r="H313" s="46"/>
    </row>
    <row r="314" spans="1:8" ht="12" customHeight="1">
      <c r="A314" s="68" t="s">
        <v>241</v>
      </c>
      <c r="B314" s="18" t="s">
        <v>242</v>
      </c>
      <c r="C314" s="42">
        <v>0</v>
      </c>
      <c r="D314" s="34"/>
      <c r="E314" s="87"/>
      <c r="G314" s="87">
        <f>H312*C314%</f>
        <v>0</v>
      </c>
      <c r="H314" s="46"/>
    </row>
    <row r="315" spans="1:7" ht="12" customHeight="1">
      <c r="A315" s="68"/>
      <c r="B315" s="18" t="s">
        <v>248</v>
      </c>
      <c r="C315" s="42"/>
      <c r="D315" s="34"/>
      <c r="E315" s="87"/>
      <c r="G315" s="87">
        <f>H312+G314</f>
        <v>0</v>
      </c>
    </row>
    <row r="316" spans="1:7" ht="10.5" customHeight="1">
      <c r="A316" s="68" t="s">
        <v>243</v>
      </c>
      <c r="B316" s="18" t="s">
        <v>244</v>
      </c>
      <c r="C316" s="42">
        <v>0</v>
      </c>
      <c r="D316" s="34"/>
      <c r="E316" s="87"/>
      <c r="G316" s="87">
        <f>G315*C316%</f>
        <v>0</v>
      </c>
    </row>
    <row r="317" spans="1:8" ht="18.75" customHeight="1">
      <c r="A317" s="109"/>
      <c r="B317" s="110" t="s">
        <v>245</v>
      </c>
      <c r="C317" s="111"/>
      <c r="D317" s="111"/>
      <c r="E317" s="112"/>
      <c r="F317" s="113"/>
      <c r="G317" s="114"/>
      <c r="H317" s="114">
        <f>SUM(G316,G314,H312)</f>
        <v>0</v>
      </c>
    </row>
    <row r="318" spans="1:7" ht="12" customHeight="1">
      <c r="A318" s="121"/>
      <c r="B318" s="122"/>
      <c r="C318" s="3" t="s">
        <v>175</v>
      </c>
      <c r="E318" s="123"/>
      <c r="G318" s="124"/>
    </row>
    <row r="319" spans="1:9" ht="12" customHeight="1">
      <c r="A319" s="121"/>
      <c r="B319" s="122" t="s">
        <v>246</v>
      </c>
      <c r="C319" s="3">
        <v>20</v>
      </c>
      <c r="E319" s="125"/>
      <c r="G319" s="125">
        <f>H317*C319%</f>
        <v>0</v>
      </c>
      <c r="H319" s="115"/>
      <c r="I319" s="5"/>
    </row>
    <row r="320" spans="1:11" ht="12" customHeight="1">
      <c r="A320" s="121"/>
      <c r="B320" s="122"/>
      <c r="E320" s="124"/>
      <c r="F320" s="124"/>
      <c r="G320" s="31"/>
      <c r="H320" s="115"/>
      <c r="I320" s="5"/>
      <c r="K320" s="115"/>
    </row>
    <row r="321" spans="1:11" ht="18.75" customHeight="1">
      <c r="A321" s="109"/>
      <c r="B321" s="110" t="s">
        <v>247</v>
      </c>
      <c r="C321" s="111"/>
      <c r="D321" s="111"/>
      <c r="E321" s="112"/>
      <c r="F321" s="113"/>
      <c r="G321" s="114"/>
      <c r="H321" s="114">
        <f>SUM(H317,G319)</f>
        <v>0</v>
      </c>
      <c r="I321" s="5"/>
      <c r="K321" s="115"/>
    </row>
    <row r="322" spans="8:11" ht="12" customHeight="1">
      <c r="H322" s="115"/>
      <c r="I322" s="5"/>
      <c r="K322" s="115"/>
    </row>
    <row r="323" spans="8:11" ht="12" customHeight="1">
      <c r="H323" s="115"/>
      <c r="I323" s="5"/>
      <c r="K323" s="115"/>
    </row>
    <row r="324" spans="8:11" ht="12" customHeight="1">
      <c r="H324" s="115"/>
      <c r="I324" s="5"/>
      <c r="K324" s="115"/>
    </row>
    <row r="325" spans="8:11" ht="12" customHeight="1">
      <c r="H325" s="115"/>
      <c r="I325" s="5"/>
      <c r="K325" s="115"/>
    </row>
  </sheetData>
  <sheetProtection/>
  <mergeCells count="1">
    <mergeCell ref="A13:H13"/>
  </mergeCells>
  <dataValidations count="2">
    <dataValidation type="decimal" operator="notBetween" allowBlank="1" showInputMessage="1" showErrorMessage="1" errorTitle="KOLLEKTIVVERTRAG" error="Eingabe ist unter dem Mindesttarif" sqref="F106:F108 F89:F91 F67:F72 F113:F117 F86 F95:F98 F100:F101">
      <formula1>0.1</formula1>
      <formula2>J106</formula2>
    </dataValidation>
    <dataValidation operator="lessThan" allowBlank="1" showInputMessage="1" showErrorMessage="1" sqref="J106:J108 J86 J89:J91 J67:J72 J113:J117 J95:J98 J100:J102"/>
  </dataValidations>
  <printOptions horizontalCentered="1"/>
  <pageMargins left="0.5905511811023623" right="0.5905511811023623" top="1.1811023622047245" bottom="0.984251968503937" header="0.5118110236220472" footer="0.5118110236220472"/>
  <pageSetup fitToHeight="5" fitToWidth="1" horizontalDpi="600" verticalDpi="600" orientation="portrait" paperSize="9" scale="81" r:id="rId2"/>
  <headerFooter alignWithMargins="0">
    <oddHeader>&amp;L&amp;9Projekt: PROJEKTTITEL&amp;R&amp;9Produktionsunternehmen</oddHeader>
    <oddFooter>&amp;L&amp;9VERTRAULICH&amp;C&amp;9Datum: &amp;R&amp;9Seite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90" zoomScaleNormal="90" zoomScalePageLayoutView="0" workbookViewId="0" topLeftCell="A1">
      <selection activeCell="E51" sqref="E51"/>
    </sheetView>
  </sheetViews>
  <sheetFormatPr defaultColWidth="11.421875" defaultRowHeight="12.75"/>
  <cols>
    <col min="1" max="1" width="44.57421875" style="0" customWidth="1"/>
    <col min="3" max="3" width="3.7109375" style="0" customWidth="1"/>
    <col min="4" max="4" width="8.421875" style="98" customWidth="1"/>
    <col min="5" max="6" width="7.8515625" style="0" customWidth="1"/>
    <col min="7" max="9" width="8.7109375" style="0" customWidth="1"/>
  </cols>
  <sheetData>
    <row r="1" ht="15.75">
      <c r="A1" s="12" t="s">
        <v>239</v>
      </c>
    </row>
    <row r="2" spans="5:10" ht="12.75">
      <c r="E2" s="178" t="s">
        <v>240</v>
      </c>
      <c r="F2" s="178"/>
      <c r="G2" s="178"/>
      <c r="H2" s="178"/>
      <c r="I2" s="178"/>
      <c r="J2" s="178"/>
    </row>
    <row r="3" spans="1:10" ht="22.5">
      <c r="A3" s="12"/>
      <c r="B3" s="118" t="s">
        <v>42</v>
      </c>
      <c r="D3" s="138" t="s">
        <v>235</v>
      </c>
      <c r="E3" s="118" t="s">
        <v>283</v>
      </c>
      <c r="F3" s="118" t="s">
        <v>284</v>
      </c>
      <c r="G3" s="118" t="s">
        <v>285</v>
      </c>
      <c r="H3" s="118" t="s">
        <v>286</v>
      </c>
      <c r="I3" s="119" t="s">
        <v>236</v>
      </c>
      <c r="J3" s="118" t="s">
        <v>237</v>
      </c>
    </row>
    <row r="4" ht="12.75">
      <c r="A4" s="33" t="s">
        <v>43</v>
      </c>
    </row>
    <row r="5" spans="1:10" ht="12.75">
      <c r="A5" s="38" t="s">
        <v>258</v>
      </c>
      <c r="B5" s="120">
        <f>Kalkulationsblatt!G66</f>
        <v>0</v>
      </c>
      <c r="D5" s="139"/>
      <c r="E5" s="97"/>
      <c r="F5" s="97"/>
      <c r="G5" s="97"/>
      <c r="H5" s="97"/>
      <c r="I5" s="97"/>
      <c r="J5" s="97"/>
    </row>
    <row r="6" spans="1:10" ht="12.75">
      <c r="A6" s="38" t="s">
        <v>288</v>
      </c>
      <c r="B6" s="120">
        <f>Kalkulationsblatt!G67</f>
        <v>0</v>
      </c>
      <c r="D6" s="139"/>
      <c r="E6" s="97"/>
      <c r="F6" s="97"/>
      <c r="G6" s="97"/>
      <c r="H6" s="97"/>
      <c r="I6" s="97"/>
      <c r="J6" s="97"/>
    </row>
    <row r="7" spans="1:10" ht="12.75">
      <c r="A7" s="38" t="s">
        <v>289</v>
      </c>
      <c r="B7" s="120">
        <f>Kalkulationsblatt!G68</f>
        <v>0</v>
      </c>
      <c r="D7" s="139"/>
      <c r="E7" s="97"/>
      <c r="F7" s="97"/>
      <c r="G7" s="97"/>
      <c r="H7" s="97"/>
      <c r="I7" s="97"/>
      <c r="J7" s="97"/>
    </row>
    <row r="8" spans="1:10" ht="12.75">
      <c r="A8" s="38" t="s">
        <v>290</v>
      </c>
      <c r="B8" s="120">
        <f>Kalkulationsblatt!G69</f>
        <v>0</v>
      </c>
      <c r="D8" s="139"/>
      <c r="E8" s="97"/>
      <c r="F8" s="97"/>
      <c r="G8" s="97"/>
      <c r="H8" s="97"/>
      <c r="I8" s="97"/>
      <c r="J8" s="97"/>
    </row>
    <row r="9" spans="1:10" ht="12.75">
      <c r="A9" s="38" t="s">
        <v>291</v>
      </c>
      <c r="B9" s="120">
        <f>Kalkulationsblatt!G70</f>
        <v>0</v>
      </c>
      <c r="D9" s="139"/>
      <c r="E9" s="97"/>
      <c r="F9" s="97"/>
      <c r="G9" s="97"/>
      <c r="H9" s="97"/>
      <c r="I9" s="97"/>
      <c r="J9" s="97"/>
    </row>
    <row r="10" spans="1:10" ht="12.75">
      <c r="A10" s="38" t="s">
        <v>250</v>
      </c>
      <c r="B10" s="120">
        <f>Kalkulationsblatt!G71</f>
        <v>0</v>
      </c>
      <c r="D10" s="139"/>
      <c r="E10" s="97"/>
      <c r="F10" s="97"/>
      <c r="G10" s="97"/>
      <c r="H10" s="97"/>
      <c r="I10" s="97"/>
      <c r="J10" s="97"/>
    </row>
    <row r="11" spans="1:10" ht="12.75">
      <c r="A11" s="38" t="s">
        <v>251</v>
      </c>
      <c r="B11" s="120">
        <f>Kalkulationsblatt!G72</f>
        <v>0</v>
      </c>
      <c r="D11" s="139"/>
      <c r="E11" s="97"/>
      <c r="F11" s="97"/>
      <c r="G11" s="97"/>
      <c r="H11" s="97"/>
      <c r="I11" s="97"/>
      <c r="J11" s="97"/>
    </row>
    <row r="12" spans="1:10" ht="12.75">
      <c r="A12" s="39" t="s">
        <v>204</v>
      </c>
      <c r="B12" s="120">
        <f>Kalkulationsblatt!G73</f>
        <v>0</v>
      </c>
      <c r="D12" s="139"/>
      <c r="E12" s="97"/>
      <c r="F12" s="97"/>
      <c r="G12" s="97"/>
      <c r="H12" s="97"/>
      <c r="I12" s="97"/>
      <c r="J12" s="97"/>
    </row>
    <row r="13" ht="12.75">
      <c r="A13" s="38"/>
    </row>
    <row r="14" ht="12.75">
      <c r="A14" s="33" t="s">
        <v>44</v>
      </c>
    </row>
    <row r="15" spans="1:10" ht="12.75">
      <c r="A15" s="38" t="s">
        <v>292</v>
      </c>
      <c r="B15" s="120">
        <f>Kalkulationsblatt!G77</f>
        <v>0</v>
      </c>
      <c r="D15" s="139"/>
      <c r="E15" s="97"/>
      <c r="F15" s="97"/>
      <c r="G15" s="97"/>
      <c r="H15" s="97"/>
      <c r="I15" s="97"/>
      <c r="J15" s="97"/>
    </row>
    <row r="16" spans="1:10" ht="12.75">
      <c r="A16" s="38" t="s">
        <v>233</v>
      </c>
      <c r="B16" s="120">
        <f>Kalkulationsblatt!G78</f>
        <v>0</v>
      </c>
      <c r="D16" s="139"/>
      <c r="E16" s="97"/>
      <c r="F16" s="97"/>
      <c r="G16" s="97"/>
      <c r="H16" s="97"/>
      <c r="I16" s="97"/>
      <c r="J16" s="97"/>
    </row>
    <row r="17" spans="1:10" ht="12.75">
      <c r="A17" s="38" t="s">
        <v>293</v>
      </c>
      <c r="B17" s="120">
        <f>Kalkulationsblatt!G79</f>
        <v>0</v>
      </c>
      <c r="D17" s="139"/>
      <c r="E17" s="97"/>
      <c r="F17" s="97"/>
      <c r="G17" s="97"/>
      <c r="H17" s="97"/>
      <c r="I17" s="97"/>
      <c r="J17" s="97"/>
    </row>
    <row r="18" spans="1:10" ht="12.75">
      <c r="A18" s="38" t="s">
        <v>234</v>
      </c>
      <c r="B18" s="120">
        <f>Kalkulationsblatt!G80</f>
        <v>0</v>
      </c>
      <c r="D18" s="139"/>
      <c r="E18" s="97"/>
      <c r="F18" s="97"/>
      <c r="G18" s="97"/>
      <c r="H18" s="97"/>
      <c r="I18" s="97"/>
      <c r="J18" s="97"/>
    </row>
    <row r="19" spans="1:10" ht="12.75">
      <c r="A19" s="39" t="s">
        <v>294</v>
      </c>
      <c r="B19" s="120">
        <f>Kalkulationsblatt!G81</f>
        <v>0</v>
      </c>
      <c r="D19" s="139"/>
      <c r="E19" s="97"/>
      <c r="F19" s="97"/>
      <c r="G19" s="97"/>
      <c r="H19" s="97"/>
      <c r="I19" s="97"/>
      <c r="J19" s="97"/>
    </row>
    <row r="20" ht="12.75">
      <c r="A20" s="38"/>
    </row>
    <row r="21" ht="12.75">
      <c r="A21" s="33" t="s">
        <v>47</v>
      </c>
    </row>
    <row r="22" spans="1:10" ht="12.75">
      <c r="A22" s="38" t="s">
        <v>295</v>
      </c>
      <c r="B22" s="120">
        <f>Kalkulationsblatt!G85+Kalkulationsblatt!G86</f>
        <v>0</v>
      </c>
      <c r="D22" s="139"/>
      <c r="E22" s="97"/>
      <c r="F22" s="97"/>
      <c r="G22" s="97"/>
      <c r="H22" s="97"/>
      <c r="I22" s="97"/>
      <c r="J22" s="97"/>
    </row>
    <row r="23" spans="1:10" ht="12.75">
      <c r="A23" s="38" t="s">
        <v>48</v>
      </c>
      <c r="B23" s="120">
        <f>Kalkulationsblatt!G87</f>
        <v>0</v>
      </c>
      <c r="D23" s="139"/>
      <c r="E23" s="97"/>
      <c r="F23" s="97"/>
      <c r="G23" s="97"/>
      <c r="H23" s="97"/>
      <c r="I23" s="97"/>
      <c r="J23" s="97"/>
    </row>
    <row r="24" spans="1:10" ht="12.75">
      <c r="A24" s="38" t="s">
        <v>267</v>
      </c>
      <c r="B24" s="120">
        <f>Kalkulationsblatt!G88</f>
        <v>0</v>
      </c>
      <c r="D24" s="139"/>
      <c r="E24" s="97"/>
      <c r="F24" s="97"/>
      <c r="G24" s="97"/>
      <c r="H24" s="97"/>
      <c r="I24" s="97"/>
      <c r="J24" s="97"/>
    </row>
    <row r="25" spans="1:10" ht="12.75">
      <c r="A25" s="38" t="s">
        <v>268</v>
      </c>
      <c r="B25" s="120">
        <f>Kalkulationsblatt!G89</f>
        <v>0</v>
      </c>
      <c r="D25" s="139"/>
      <c r="E25" s="97"/>
      <c r="F25" s="97"/>
      <c r="G25" s="97"/>
      <c r="H25" s="97"/>
      <c r="I25" s="97"/>
      <c r="J25" s="97"/>
    </row>
    <row r="26" spans="1:10" ht="12.75">
      <c r="A26" s="38" t="s">
        <v>49</v>
      </c>
      <c r="B26" s="120">
        <f>Kalkulationsblatt!G90</f>
        <v>0</v>
      </c>
      <c r="D26" s="139"/>
      <c r="E26" s="97"/>
      <c r="F26" s="97"/>
      <c r="G26" s="97"/>
      <c r="H26" s="97"/>
      <c r="I26" s="97"/>
      <c r="J26" s="97"/>
    </row>
    <row r="27" spans="1:10" ht="12.75">
      <c r="A27" s="39" t="s">
        <v>50</v>
      </c>
      <c r="B27" s="120">
        <f>Kalkulationsblatt!G91</f>
        <v>0</v>
      </c>
      <c r="D27" s="139"/>
      <c r="E27" s="97"/>
      <c r="F27" s="97"/>
      <c r="G27" s="97"/>
      <c r="H27" s="97"/>
      <c r="I27" s="97"/>
      <c r="J27" s="97"/>
    </row>
    <row r="28" ht="12.75">
      <c r="A28" s="38"/>
    </row>
    <row r="29" ht="12.75">
      <c r="A29" s="33" t="s">
        <v>205</v>
      </c>
    </row>
    <row r="30" spans="1:10" ht="12.75">
      <c r="A30" s="38" t="s">
        <v>199</v>
      </c>
      <c r="B30" s="120">
        <f>Kalkulationsblatt!G95</f>
        <v>0</v>
      </c>
      <c r="D30" s="139"/>
      <c r="E30" s="97"/>
      <c r="F30" s="97"/>
      <c r="G30" s="97"/>
      <c r="H30" s="97"/>
      <c r="I30" s="97"/>
      <c r="J30" s="97"/>
    </row>
    <row r="31" spans="1:10" ht="12.75">
      <c r="A31" s="17" t="s">
        <v>269</v>
      </c>
      <c r="B31" s="120">
        <f>Kalkulationsblatt!G96</f>
        <v>0</v>
      </c>
      <c r="D31" s="139"/>
      <c r="E31" s="97"/>
      <c r="F31" s="97"/>
      <c r="G31" s="97"/>
      <c r="H31" s="97"/>
      <c r="I31" s="97"/>
      <c r="J31" s="97"/>
    </row>
    <row r="32" spans="1:10" ht="12.75">
      <c r="A32" s="17" t="s">
        <v>274</v>
      </c>
      <c r="B32" s="120">
        <f>Kalkulationsblatt!G97</f>
        <v>0</v>
      </c>
      <c r="D32" s="139"/>
      <c r="E32" s="97"/>
      <c r="F32" s="97"/>
      <c r="G32" s="97"/>
      <c r="H32" s="97"/>
      <c r="I32" s="97"/>
      <c r="J32" s="97"/>
    </row>
    <row r="33" spans="1:10" ht="12.75">
      <c r="A33" s="17" t="s">
        <v>270</v>
      </c>
      <c r="B33" s="120">
        <f>Kalkulationsblatt!G98</f>
        <v>0</v>
      </c>
      <c r="D33" s="139"/>
      <c r="E33" s="97"/>
      <c r="F33" s="97"/>
      <c r="G33" s="97"/>
      <c r="H33" s="97"/>
      <c r="I33" s="97"/>
      <c r="J33" s="97"/>
    </row>
    <row r="34" spans="1:10" ht="12.75">
      <c r="A34" s="38" t="s">
        <v>271</v>
      </c>
      <c r="B34" s="120">
        <f>Kalkulationsblatt!G99</f>
        <v>0</v>
      </c>
      <c r="D34" s="139"/>
      <c r="E34" s="97"/>
      <c r="F34" s="97"/>
      <c r="G34" s="97"/>
      <c r="H34" s="97"/>
      <c r="I34" s="97"/>
      <c r="J34" s="97"/>
    </row>
    <row r="35" spans="1:10" ht="12.75">
      <c r="A35" s="38" t="s">
        <v>272</v>
      </c>
      <c r="B35" s="120">
        <f>Kalkulationsblatt!G100</f>
        <v>0</v>
      </c>
      <c r="D35" s="139"/>
      <c r="E35" s="97"/>
      <c r="F35" s="97"/>
      <c r="G35" s="97"/>
      <c r="H35" s="97"/>
      <c r="I35" s="97"/>
      <c r="J35" s="97"/>
    </row>
    <row r="36" spans="1:10" ht="12.75">
      <c r="A36" s="38" t="s">
        <v>273</v>
      </c>
      <c r="B36" s="120">
        <f>Kalkulationsblatt!G101</f>
        <v>0</v>
      </c>
      <c r="D36" s="139"/>
      <c r="E36" s="97"/>
      <c r="F36" s="97"/>
      <c r="G36" s="97"/>
      <c r="H36" s="97"/>
      <c r="I36" s="97"/>
      <c r="J36" s="97"/>
    </row>
    <row r="37" spans="1:10" ht="12.75">
      <c r="A37" s="39" t="s">
        <v>254</v>
      </c>
      <c r="B37" s="120">
        <f>Kalkulationsblatt!G102</f>
        <v>0</v>
      </c>
      <c r="D37" s="139"/>
      <c r="E37" s="97"/>
      <c r="F37" s="97"/>
      <c r="G37" s="97"/>
      <c r="H37" s="97"/>
      <c r="I37" s="97"/>
      <c r="J37" s="97"/>
    </row>
    <row r="38" ht="12.75">
      <c r="A38" s="38"/>
    </row>
    <row r="39" ht="12.75">
      <c r="A39" s="33" t="s">
        <v>51</v>
      </c>
    </row>
    <row r="40" spans="1:10" ht="12.75">
      <c r="A40" s="38" t="s">
        <v>275</v>
      </c>
      <c r="B40" s="120">
        <f>Kalkulationsblatt!G106</f>
        <v>0</v>
      </c>
      <c r="D40" s="139"/>
      <c r="E40" s="97"/>
      <c r="F40" s="97"/>
      <c r="G40" s="97"/>
      <c r="H40" s="97"/>
      <c r="I40" s="97"/>
      <c r="J40" s="97"/>
    </row>
    <row r="41" spans="1:10" ht="12.75">
      <c r="A41" s="38" t="s">
        <v>253</v>
      </c>
      <c r="B41" s="120">
        <f>Kalkulationsblatt!G107</f>
        <v>0</v>
      </c>
      <c r="D41" s="139"/>
      <c r="E41" s="97"/>
      <c r="F41" s="97"/>
      <c r="G41" s="97"/>
      <c r="H41" s="97"/>
      <c r="I41" s="97"/>
      <c r="J41" s="97"/>
    </row>
    <row r="42" spans="1:10" ht="12.75">
      <c r="A42" s="38" t="s">
        <v>276</v>
      </c>
      <c r="B42" s="120">
        <f>Kalkulationsblatt!G108</f>
        <v>0</v>
      </c>
      <c r="D42" s="139"/>
      <c r="E42" s="97"/>
      <c r="F42" s="97"/>
      <c r="G42" s="97"/>
      <c r="H42" s="97"/>
      <c r="I42" s="97"/>
      <c r="J42" s="97"/>
    </row>
    <row r="43" spans="1:10" ht="12.75">
      <c r="A43" s="39" t="s">
        <v>52</v>
      </c>
      <c r="B43" s="120">
        <f>Kalkulationsblatt!G109</f>
        <v>0</v>
      </c>
      <c r="D43" s="139"/>
      <c r="E43" s="97"/>
      <c r="F43" s="97"/>
      <c r="G43" s="97"/>
      <c r="H43" s="97"/>
      <c r="I43" s="97"/>
      <c r="J43" s="97"/>
    </row>
    <row r="44" ht="12.75">
      <c r="A44" s="38"/>
    </row>
    <row r="45" ht="12.75">
      <c r="A45" s="33" t="s">
        <v>53</v>
      </c>
    </row>
    <row r="46" spans="1:10" ht="12.75">
      <c r="A46" s="38" t="s">
        <v>256</v>
      </c>
      <c r="B46" s="120">
        <f>Kalkulationsblatt!G113</f>
        <v>0</v>
      </c>
      <c r="D46" s="139"/>
      <c r="E46" s="97"/>
      <c r="F46" s="97"/>
      <c r="G46" s="97"/>
      <c r="H46" s="97"/>
      <c r="I46" s="97"/>
      <c r="J46" s="97"/>
    </row>
    <row r="47" spans="1:10" ht="12.75">
      <c r="A47" s="38" t="s">
        <v>257</v>
      </c>
      <c r="B47" s="120">
        <f>Kalkulationsblatt!G114</f>
        <v>0</v>
      </c>
      <c r="D47" s="139"/>
      <c r="E47" s="97"/>
      <c r="F47" s="97"/>
      <c r="G47" s="97"/>
      <c r="H47" s="97"/>
      <c r="I47" s="97"/>
      <c r="J47" s="97"/>
    </row>
    <row r="48" spans="1:10" ht="12.75">
      <c r="A48" s="38" t="s">
        <v>255</v>
      </c>
      <c r="B48" s="120">
        <f>Kalkulationsblatt!G115</f>
        <v>0</v>
      </c>
      <c r="D48" s="139"/>
      <c r="E48" s="97"/>
      <c r="F48" s="97"/>
      <c r="G48" s="97"/>
      <c r="H48" s="97"/>
      <c r="I48" s="97"/>
      <c r="J48" s="97"/>
    </row>
    <row r="49" spans="1:10" ht="12.75">
      <c r="A49" s="38" t="s">
        <v>54</v>
      </c>
      <c r="B49" s="120">
        <f>Kalkulationsblatt!G116</f>
        <v>0</v>
      </c>
      <c r="D49" s="139"/>
      <c r="E49" s="97"/>
      <c r="F49" s="97"/>
      <c r="G49" s="97"/>
      <c r="H49" s="97"/>
      <c r="I49" s="97"/>
      <c r="J49" s="97"/>
    </row>
    <row r="50" spans="1:10" ht="12.75">
      <c r="A50" s="38" t="s">
        <v>277</v>
      </c>
      <c r="B50" s="120">
        <f>Kalkulationsblatt!G117</f>
        <v>0</v>
      </c>
      <c r="D50" s="139"/>
      <c r="E50" s="97"/>
      <c r="F50" s="97"/>
      <c r="G50" s="97"/>
      <c r="H50" s="97"/>
      <c r="I50" s="97"/>
      <c r="J50" s="97"/>
    </row>
    <row r="51" spans="1:10" ht="12.75">
      <c r="A51" s="39" t="s">
        <v>52</v>
      </c>
      <c r="B51" s="120">
        <f>Kalkulationsblatt!G118</f>
        <v>0</v>
      </c>
      <c r="D51" s="139"/>
      <c r="E51" s="97"/>
      <c r="F51" s="97"/>
      <c r="G51" s="97"/>
      <c r="H51" s="97"/>
      <c r="I51" s="97"/>
      <c r="J51" s="97"/>
    </row>
    <row r="52" ht="13.5" thickBot="1"/>
    <row r="53" spans="1:10" ht="13.5" thickBot="1">
      <c r="A53" s="116" t="s">
        <v>238</v>
      </c>
      <c r="B53" s="117"/>
      <c r="C53" s="117"/>
      <c r="D53" s="140">
        <f aca="true" t="shared" si="0" ref="D53:J53">SUM(D5:D52)</f>
        <v>0</v>
      </c>
      <c r="E53" s="117">
        <f t="shared" si="0"/>
        <v>0</v>
      </c>
      <c r="F53" s="117">
        <f t="shared" si="0"/>
        <v>0</v>
      </c>
      <c r="G53" s="117">
        <f t="shared" si="0"/>
        <v>0</v>
      </c>
      <c r="H53" s="117">
        <f t="shared" si="0"/>
        <v>0</v>
      </c>
      <c r="I53" s="117">
        <f t="shared" si="0"/>
        <v>0</v>
      </c>
      <c r="J53" s="117">
        <f t="shared" si="0"/>
        <v>0</v>
      </c>
    </row>
  </sheetData>
  <sheetProtection/>
  <mergeCells count="1">
    <mergeCell ref="E2:J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zoomScale="85" zoomScaleNormal="85" zoomScalePageLayoutView="0" workbookViewId="0" topLeftCell="A1">
      <selection activeCell="P12" sqref="P12"/>
    </sheetView>
  </sheetViews>
  <sheetFormatPr defaultColWidth="11.421875" defaultRowHeight="12.75"/>
  <cols>
    <col min="1" max="1" width="47.8515625" style="0" bestFit="1" customWidth="1"/>
    <col min="2" max="2" width="12.28125" style="0" bestFit="1" customWidth="1"/>
    <col min="3" max="3" width="15.28125" style="0" bestFit="1" customWidth="1"/>
    <col min="4" max="5" width="12.28125" style="0" bestFit="1" customWidth="1"/>
    <col min="6" max="6" width="14.8515625" style="0" customWidth="1"/>
    <col min="7" max="7" width="15.140625" style="0" customWidth="1"/>
    <col min="12" max="14" width="12.28125" style="0" bestFit="1" customWidth="1"/>
  </cols>
  <sheetData>
    <row r="1" spans="1:14" ht="18">
      <c r="A1" s="180" t="s">
        <v>300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15.75">
      <c r="A2" s="181" t="s">
        <v>301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1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5.75" thickBo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ht="15">
      <c r="A5" s="151"/>
      <c r="B5" s="143"/>
      <c r="C5" s="144"/>
      <c r="D5" s="183" t="s">
        <v>302</v>
      </c>
      <c r="E5" s="184"/>
      <c r="F5" s="187" t="s">
        <v>303</v>
      </c>
      <c r="G5" s="188"/>
      <c r="H5" s="187" t="s">
        <v>304</v>
      </c>
      <c r="I5" s="188"/>
      <c r="J5" s="188"/>
      <c r="K5" s="191"/>
      <c r="L5" s="187" t="s">
        <v>305</v>
      </c>
      <c r="M5" s="188"/>
      <c r="N5" s="193"/>
    </row>
    <row r="6" spans="1:14" ht="15">
      <c r="A6" s="151"/>
      <c r="B6" s="142"/>
      <c r="C6" s="145"/>
      <c r="D6" s="185"/>
      <c r="E6" s="186"/>
      <c r="F6" s="189"/>
      <c r="G6" s="190"/>
      <c r="H6" s="189"/>
      <c r="I6" s="190"/>
      <c r="J6" s="190"/>
      <c r="K6" s="192"/>
      <c r="L6" s="189"/>
      <c r="M6" s="190"/>
      <c r="N6" s="194"/>
    </row>
    <row r="7" spans="1:14" ht="15">
      <c r="A7" s="151"/>
      <c r="B7" s="142"/>
      <c r="C7" s="146" t="s">
        <v>306</v>
      </c>
      <c r="D7" s="147" t="s">
        <v>307</v>
      </c>
      <c r="E7" s="147" t="s">
        <v>307</v>
      </c>
      <c r="F7" s="148" t="s">
        <v>308</v>
      </c>
      <c r="G7" s="148" t="s">
        <v>308</v>
      </c>
      <c r="H7" s="195" t="s">
        <v>309</v>
      </c>
      <c r="I7" s="196"/>
      <c r="J7" s="195" t="s">
        <v>297</v>
      </c>
      <c r="K7" s="196"/>
      <c r="L7" s="149" t="s">
        <v>310</v>
      </c>
      <c r="M7" s="149" t="s">
        <v>311</v>
      </c>
      <c r="N7" s="150" t="s">
        <v>312</v>
      </c>
    </row>
    <row r="8" spans="1:14" ht="15">
      <c r="A8" s="151"/>
      <c r="B8" s="142"/>
      <c r="C8" s="146" t="s">
        <v>302</v>
      </c>
      <c r="D8" s="148"/>
      <c r="E8" s="148" t="s">
        <v>313</v>
      </c>
      <c r="F8" s="148"/>
      <c r="G8" s="148" t="s">
        <v>313</v>
      </c>
      <c r="H8" s="148" t="s">
        <v>314</v>
      </c>
      <c r="I8" s="148" t="s">
        <v>314</v>
      </c>
      <c r="J8" s="148" t="s">
        <v>314</v>
      </c>
      <c r="K8" s="148" t="s">
        <v>314</v>
      </c>
      <c r="L8" s="152" t="s">
        <v>315</v>
      </c>
      <c r="M8" s="152" t="s">
        <v>315</v>
      </c>
      <c r="N8" s="153" t="s">
        <v>315</v>
      </c>
    </row>
    <row r="9" spans="1:14" ht="15">
      <c r="A9" s="151"/>
      <c r="B9" s="142"/>
      <c r="C9" s="145"/>
      <c r="D9" s="148"/>
      <c r="E9" s="148"/>
      <c r="F9" s="148"/>
      <c r="G9" s="148"/>
      <c r="H9" s="154"/>
      <c r="I9" s="148" t="s">
        <v>313</v>
      </c>
      <c r="J9" s="155"/>
      <c r="K9" s="148" t="s">
        <v>313</v>
      </c>
      <c r="L9" s="156" t="s">
        <v>316</v>
      </c>
      <c r="M9" s="156" t="s">
        <v>316</v>
      </c>
      <c r="N9" s="157" t="s">
        <v>316</v>
      </c>
    </row>
    <row r="10" spans="1:14" ht="15">
      <c r="A10" s="151"/>
      <c r="B10" s="142"/>
      <c r="C10" s="158"/>
      <c r="D10" s="159"/>
      <c r="E10" s="160"/>
      <c r="F10" s="148"/>
      <c r="G10" s="160"/>
      <c r="H10" s="154"/>
      <c r="I10" s="160"/>
      <c r="J10" s="155"/>
      <c r="K10" s="160"/>
      <c r="L10" s="161">
        <v>0.4</v>
      </c>
      <c r="M10" s="161">
        <v>0.35</v>
      </c>
      <c r="N10" s="162">
        <v>0.3</v>
      </c>
    </row>
    <row r="11" spans="1:14" ht="15">
      <c r="A11" s="163" t="s">
        <v>317</v>
      </c>
      <c r="B11" s="164"/>
      <c r="C11" s="165"/>
      <c r="D11" s="166">
        <f>IF(C11&lt;B11,B11,IF(C11&gt;=B11,C11,B11))</f>
        <v>0</v>
      </c>
      <c r="E11" s="166">
        <f>D11*1.2881166</f>
        <v>0</v>
      </c>
      <c r="F11" s="166">
        <f>D11*1.385</f>
        <v>0</v>
      </c>
      <c r="G11" s="166">
        <f>F11*1.2881166</f>
        <v>0</v>
      </c>
      <c r="H11" s="166">
        <f>D11/4</f>
        <v>0</v>
      </c>
      <c r="I11" s="166">
        <f>H11*1.2881166</f>
        <v>0</v>
      </c>
      <c r="J11" s="166">
        <f>D11/5</f>
        <v>0</v>
      </c>
      <c r="K11" s="166">
        <f aca="true" t="shared" si="0" ref="K11:K16">J11*1.2881166</f>
        <v>0</v>
      </c>
      <c r="L11" s="166">
        <f>D11*4.33*0.6</f>
        <v>0</v>
      </c>
      <c r="M11" s="166">
        <f>D11*4.33*0.65</f>
        <v>0</v>
      </c>
      <c r="N11" s="167">
        <f>D11*4.33*0.7</f>
        <v>0</v>
      </c>
    </row>
    <row r="12" spans="1:17" ht="15">
      <c r="A12" s="163" t="s">
        <v>318</v>
      </c>
      <c r="B12" s="168">
        <v>919.2330505238473</v>
      </c>
      <c r="C12" s="165"/>
      <c r="D12" s="166">
        <f aca="true" t="shared" si="1" ref="D12:D30">IF(C12&lt;B12,B12,IF(C12&gt;=B12,C12,B12))</f>
        <v>919.2330505238473</v>
      </c>
      <c r="E12" s="166">
        <f aca="true" t="shared" si="2" ref="E12:E17">D12*1.2881166</f>
        <v>1184.0793516484064</v>
      </c>
      <c r="F12" s="166">
        <f aca="true" t="shared" si="3" ref="F12:F17">D12*1.385</f>
        <v>1273.1377749755286</v>
      </c>
      <c r="G12" s="166">
        <f>F12*1.2881166</f>
        <v>1639.949902033043</v>
      </c>
      <c r="H12" s="166">
        <f aca="true" t="shared" si="4" ref="H12:H17">D12/4</f>
        <v>229.80826263096182</v>
      </c>
      <c r="I12" s="166">
        <f aca="true" t="shared" si="5" ref="I12:I17">H12*1.2881166</f>
        <v>296.0198379121016</v>
      </c>
      <c r="J12" s="166">
        <f aca="true" t="shared" si="6" ref="J12:J17">D12/5</f>
        <v>183.84661010476947</v>
      </c>
      <c r="K12" s="166">
        <f t="shared" si="0"/>
        <v>236.81587032968127</v>
      </c>
      <c r="L12" s="166">
        <f aca="true" t="shared" si="7" ref="L12:L17">D12*4.33*0.6</f>
        <v>2388.1674652609554</v>
      </c>
      <c r="M12" s="166">
        <f aca="true" t="shared" si="8" ref="M12:M17">D12*4.33*0.65</f>
        <v>2587.1814206993686</v>
      </c>
      <c r="N12" s="167">
        <f aca="true" t="shared" si="9" ref="N12:N17">D12*4.33*0.7</f>
        <v>2786.1953761377813</v>
      </c>
      <c r="Q12" s="176"/>
    </row>
    <row r="13" spans="1:14" ht="15">
      <c r="A13" s="163" t="s">
        <v>319</v>
      </c>
      <c r="B13" s="168">
        <v>1600</v>
      </c>
      <c r="C13" s="165"/>
      <c r="D13" s="166">
        <f t="shared" si="1"/>
        <v>1600</v>
      </c>
      <c r="E13" s="166">
        <f t="shared" si="2"/>
        <v>2060.98656</v>
      </c>
      <c r="F13" s="166">
        <f t="shared" si="3"/>
        <v>2216</v>
      </c>
      <c r="G13" s="166">
        <f aca="true" t="shared" si="10" ref="G13:G18">F13*1.288115</f>
        <v>2854.4628399999997</v>
      </c>
      <c r="H13" s="166">
        <f t="shared" si="4"/>
        <v>400</v>
      </c>
      <c r="I13" s="166">
        <f t="shared" si="5"/>
        <v>515.24664</v>
      </c>
      <c r="J13" s="166">
        <f t="shared" si="6"/>
        <v>320</v>
      </c>
      <c r="K13" s="166">
        <f t="shared" si="0"/>
        <v>412.197312</v>
      </c>
      <c r="L13" s="166">
        <f t="shared" si="7"/>
        <v>4156.8</v>
      </c>
      <c r="M13" s="166">
        <f t="shared" si="8"/>
        <v>4503.2</v>
      </c>
      <c r="N13" s="167">
        <f t="shared" si="9"/>
        <v>4849.599999999999</v>
      </c>
    </row>
    <row r="14" spans="1:14" ht="15">
      <c r="A14" s="163" t="s">
        <v>320</v>
      </c>
      <c r="B14" s="168">
        <v>978.11</v>
      </c>
      <c r="C14" s="165"/>
      <c r="D14" s="166">
        <f t="shared" si="1"/>
        <v>978.11</v>
      </c>
      <c r="E14" s="166">
        <f t="shared" si="2"/>
        <v>1259.919727626</v>
      </c>
      <c r="F14" s="166">
        <f t="shared" si="3"/>
        <v>1354.68235</v>
      </c>
      <c r="G14" s="166">
        <f t="shared" si="10"/>
        <v>1744.98665527025</v>
      </c>
      <c r="H14" s="166">
        <f t="shared" si="4"/>
        <v>244.5275</v>
      </c>
      <c r="I14" s="166">
        <f t="shared" si="5"/>
        <v>314.9799319065</v>
      </c>
      <c r="J14" s="166">
        <f t="shared" si="6"/>
        <v>195.622</v>
      </c>
      <c r="K14" s="166">
        <f t="shared" si="0"/>
        <v>251.9839455252</v>
      </c>
      <c r="L14" s="166">
        <f t="shared" si="7"/>
        <v>2541.1297799999998</v>
      </c>
      <c r="M14" s="166">
        <f t="shared" si="8"/>
        <v>2752.8905950000003</v>
      </c>
      <c r="N14" s="167">
        <f t="shared" si="9"/>
        <v>2964.65141</v>
      </c>
    </row>
    <row r="15" spans="1:14" ht="15">
      <c r="A15" s="163" t="s">
        <v>321</v>
      </c>
      <c r="B15" s="168">
        <v>1521.7969989881635</v>
      </c>
      <c r="C15" s="165"/>
      <c r="D15" s="166">
        <f t="shared" si="1"/>
        <v>1521.7969989881635</v>
      </c>
      <c r="E15" s="166">
        <f t="shared" si="2"/>
        <v>1960.2519762268366</v>
      </c>
      <c r="F15" s="166">
        <f t="shared" si="3"/>
        <v>2107.6888435986066</v>
      </c>
      <c r="G15" s="166">
        <f t="shared" si="10"/>
        <v>2714.945614772019</v>
      </c>
      <c r="H15" s="166">
        <f t="shared" si="4"/>
        <v>380.4492497470409</v>
      </c>
      <c r="I15" s="166">
        <f t="shared" si="5"/>
        <v>490.06299405670916</v>
      </c>
      <c r="J15" s="166">
        <f t="shared" si="6"/>
        <v>304.3593997976327</v>
      </c>
      <c r="K15" s="166">
        <f t="shared" si="0"/>
        <v>392.0503952453673</v>
      </c>
      <c r="L15" s="166">
        <f t="shared" si="7"/>
        <v>3953.628603371249</v>
      </c>
      <c r="M15" s="166">
        <f t="shared" si="8"/>
        <v>4283.097653652187</v>
      </c>
      <c r="N15" s="167">
        <f t="shared" si="9"/>
        <v>4612.566703933124</v>
      </c>
    </row>
    <row r="16" spans="1:14" ht="15">
      <c r="A16" s="163" t="s">
        <v>322</v>
      </c>
      <c r="B16" s="168">
        <v>962.9099715279838</v>
      </c>
      <c r="C16" s="165"/>
      <c r="D16" s="166">
        <f t="shared" si="1"/>
        <v>962.9099715279838</v>
      </c>
      <c r="E16" s="166">
        <f t="shared" si="2"/>
        <v>1240.3403186307232</v>
      </c>
      <c r="F16" s="166">
        <f t="shared" si="3"/>
        <v>1333.6303105662575</v>
      </c>
      <c r="G16" s="166">
        <f t="shared" si="10"/>
        <v>1717.8692074950548</v>
      </c>
      <c r="H16" s="166">
        <f t="shared" si="4"/>
        <v>240.72749288199594</v>
      </c>
      <c r="I16" s="166">
        <f t="shared" si="5"/>
        <v>310.0850796576808</v>
      </c>
      <c r="J16" s="166">
        <f t="shared" si="6"/>
        <v>192.58199430559677</v>
      </c>
      <c r="K16" s="166">
        <f t="shared" si="0"/>
        <v>248.06806372614466</v>
      </c>
      <c r="L16" s="166">
        <f t="shared" si="7"/>
        <v>2501.6401060297017</v>
      </c>
      <c r="M16" s="166">
        <f t="shared" si="8"/>
        <v>2710.1101148655107</v>
      </c>
      <c r="N16" s="167">
        <f t="shared" si="9"/>
        <v>2918.580123701319</v>
      </c>
    </row>
    <row r="17" spans="1:14" ht="15">
      <c r="A17" s="163" t="s">
        <v>323</v>
      </c>
      <c r="B17" s="168">
        <v>897.3899622052769</v>
      </c>
      <c r="C17" s="165"/>
      <c r="D17" s="166">
        <f t="shared" si="1"/>
        <v>897.3899622052769</v>
      </c>
      <c r="E17" s="166">
        <f t="shared" si="2"/>
        <v>1155.9429069899898</v>
      </c>
      <c r="F17" s="166">
        <f t="shared" si="3"/>
        <v>1242.8850976543085</v>
      </c>
      <c r="G17" s="166">
        <f t="shared" si="10"/>
        <v>1600.9789375649796</v>
      </c>
      <c r="H17" s="166">
        <f t="shared" si="4"/>
        <v>224.34749055131923</v>
      </c>
      <c r="I17" s="166">
        <f t="shared" si="5"/>
        <v>288.98572674749744</v>
      </c>
      <c r="J17" s="166">
        <f t="shared" si="6"/>
        <v>179.4779924410554</v>
      </c>
      <c r="K17" s="166">
        <f>J17*1.2881166</f>
        <v>231.18858139799795</v>
      </c>
      <c r="L17" s="166">
        <f t="shared" si="7"/>
        <v>2331.419121809309</v>
      </c>
      <c r="M17" s="166">
        <f t="shared" si="8"/>
        <v>2525.704048626752</v>
      </c>
      <c r="N17" s="167">
        <f t="shared" si="9"/>
        <v>2719.9889754441942</v>
      </c>
    </row>
    <row r="18" spans="1:14" ht="15">
      <c r="A18" s="163" t="s">
        <v>324</v>
      </c>
      <c r="B18" s="168">
        <v>800</v>
      </c>
      <c r="C18" s="165"/>
      <c r="D18" s="166">
        <f t="shared" si="1"/>
        <v>800</v>
      </c>
      <c r="E18" s="166">
        <f>D18*1.2881166</f>
        <v>1030.49328</v>
      </c>
      <c r="F18" s="166">
        <f>D18*1.4375</f>
        <v>1150</v>
      </c>
      <c r="G18" s="166">
        <f t="shared" si="10"/>
        <v>1481.33225</v>
      </c>
      <c r="H18" s="166">
        <f>D18/4</f>
        <v>200</v>
      </c>
      <c r="I18" s="166">
        <f>H18*1.2881166</f>
        <v>257.62332</v>
      </c>
      <c r="J18" s="166">
        <f>D18/5</f>
        <v>160</v>
      </c>
      <c r="K18" s="166">
        <f>J18*1.2881166</f>
        <v>206.098656</v>
      </c>
      <c r="L18" s="166">
        <f>D18*4.33*0.6</f>
        <v>2078.4</v>
      </c>
      <c r="M18" s="166">
        <f>D18*4.33*0.65</f>
        <v>2251.6</v>
      </c>
      <c r="N18" s="167">
        <f>D18*4.33*0.7</f>
        <v>2424.7999999999997</v>
      </c>
    </row>
    <row r="19" spans="1:14" ht="15">
      <c r="A19" s="163" t="s">
        <v>325</v>
      </c>
      <c r="B19" s="168">
        <v>725.3614698494051</v>
      </c>
      <c r="C19" s="165"/>
      <c r="D19" s="166">
        <f t="shared" si="1"/>
        <v>725.3614698494051</v>
      </c>
      <c r="E19" s="166">
        <f>D19*1.2881166</f>
        <v>934.3501503134182</v>
      </c>
      <c r="F19" s="166">
        <f>D19*1.385</f>
        <v>1004.6256357414261</v>
      </c>
      <c r="G19" s="166">
        <f>F19*1.2881166</f>
        <v>1294.0749581840842</v>
      </c>
      <c r="H19" s="166">
        <f>D19/4</f>
        <v>181.34036746235128</v>
      </c>
      <c r="I19" s="166">
        <f>H19*1.2881166</f>
        <v>233.58753757835456</v>
      </c>
      <c r="J19" s="166">
        <f>D19/5</f>
        <v>145.07229396988103</v>
      </c>
      <c r="K19" s="166">
        <f>J19*1.2881166</f>
        <v>186.87003006268364</v>
      </c>
      <c r="L19" s="166">
        <f>D19*4.33*0.6</f>
        <v>1884.4890986687547</v>
      </c>
      <c r="M19" s="166">
        <f>D19*4.33*0.65</f>
        <v>2041.529856891151</v>
      </c>
      <c r="N19" s="167">
        <f>D19*4.33*0.7</f>
        <v>2198.570615113547</v>
      </c>
    </row>
    <row r="20" spans="1:14" ht="15">
      <c r="A20" s="163" t="s">
        <v>326</v>
      </c>
      <c r="B20" s="168">
        <v>879.3509032852248</v>
      </c>
      <c r="C20" s="165"/>
      <c r="D20" s="166">
        <f t="shared" si="1"/>
        <v>879.3509032852248</v>
      </c>
      <c r="E20" s="166">
        <f>D20*1.2881166</f>
        <v>1132.7064957466926</v>
      </c>
      <c r="F20" s="166">
        <f>D20*1.385</f>
        <v>1217.9010010500365</v>
      </c>
      <c r="G20" s="166">
        <f>F20*1.288115</f>
        <v>1568.7965479675677</v>
      </c>
      <c r="H20" s="166">
        <f>D20/4</f>
        <v>219.8377258213062</v>
      </c>
      <c r="I20" s="166">
        <f>H20*1.2881166</f>
        <v>283.17662393667314</v>
      </c>
      <c r="J20" s="166">
        <f>D20/5</f>
        <v>175.87018065704495</v>
      </c>
      <c r="K20" s="166">
        <f>J20*1.2881166</f>
        <v>226.5412991493385</v>
      </c>
      <c r="L20" s="166">
        <f>D20*4.33*0.6</f>
        <v>2284.553646735014</v>
      </c>
      <c r="M20" s="166">
        <f>D20*4.33*0.65</f>
        <v>2474.933117296265</v>
      </c>
      <c r="N20" s="167">
        <f>D20*4.33*0.7</f>
        <v>2665.312587857516</v>
      </c>
    </row>
    <row r="21" spans="1:14" ht="15">
      <c r="A21" s="163" t="s">
        <v>327</v>
      </c>
      <c r="B21" s="164"/>
      <c r="C21" s="165"/>
      <c r="D21" s="166">
        <f t="shared" si="1"/>
        <v>0</v>
      </c>
      <c r="E21" s="166">
        <f>D21*1.2881166</f>
        <v>0</v>
      </c>
      <c r="F21" s="166">
        <f>D21*1.385</f>
        <v>0</v>
      </c>
      <c r="G21" s="166">
        <f>F21*1.288115</f>
        <v>0</v>
      </c>
      <c r="H21" s="166">
        <f>D21/4</f>
        <v>0</v>
      </c>
      <c r="I21" s="166">
        <f>H21*1.2881166</f>
        <v>0</v>
      </c>
      <c r="J21" s="166">
        <f>D21/5</f>
        <v>0</v>
      </c>
      <c r="K21" s="166">
        <f>J21*1.2881166</f>
        <v>0</v>
      </c>
      <c r="L21" s="166">
        <f>D21*4.33*0.6</f>
        <v>0</v>
      </c>
      <c r="M21" s="166">
        <f>D21*4.33*0.65</f>
        <v>0</v>
      </c>
      <c r="N21" s="167">
        <f>D21*4.33*0.7</f>
        <v>0</v>
      </c>
    </row>
    <row r="22" spans="1:14" ht="15">
      <c r="A22" s="163" t="s">
        <v>328</v>
      </c>
      <c r="B22" s="168">
        <v>937.2721094438998</v>
      </c>
      <c r="C22" s="165"/>
      <c r="D22" s="166">
        <f t="shared" si="1"/>
        <v>937.2721094438998</v>
      </c>
      <c r="E22" s="166">
        <f aca="true" t="shared" si="11" ref="E22:E30">D22*1.2881166</f>
        <v>1207.315762891704</v>
      </c>
      <c r="F22" s="166">
        <f aca="true" t="shared" si="12" ref="F22:F30">D22*1.385</f>
        <v>1298.1218715798013</v>
      </c>
      <c r="G22" s="166">
        <f>F22*1.288115</f>
        <v>1672.1302546100158</v>
      </c>
      <c r="H22" s="166">
        <f aca="true" t="shared" si="13" ref="H22:H30">D22/4</f>
        <v>234.31802736097495</v>
      </c>
      <c r="I22" s="166">
        <f aca="true" t="shared" si="14" ref="I22:I30">H22*1.2881166</f>
        <v>301.828940722926</v>
      </c>
      <c r="J22" s="166">
        <f aca="true" t="shared" si="15" ref="J22:J30">D22/5</f>
        <v>187.45442188877996</v>
      </c>
      <c r="K22" s="166">
        <f aca="true" t="shared" si="16" ref="K22:K30">J22*1.2881166</f>
        <v>241.4631525783408</v>
      </c>
      <c r="L22" s="166">
        <f aca="true" t="shared" si="17" ref="L22:L30">D22*4.33*0.6</f>
        <v>2435.0329403352516</v>
      </c>
      <c r="M22" s="166">
        <f aca="true" t="shared" si="18" ref="M22:M30">D22*4.33*0.65</f>
        <v>2637.9523520298562</v>
      </c>
      <c r="N22" s="167">
        <f aca="true" t="shared" si="19" ref="N22:N30">D22*4.33*0.7</f>
        <v>2840.8717637244604</v>
      </c>
    </row>
    <row r="23" spans="1:14" ht="15">
      <c r="A23" s="163" t="s">
        <v>329</v>
      </c>
      <c r="B23" s="168">
        <v>567.6100586254975</v>
      </c>
      <c r="C23" s="165"/>
      <c r="D23" s="166">
        <f t="shared" si="1"/>
        <v>567.6100586254975</v>
      </c>
      <c r="E23" s="166">
        <f t="shared" si="11"/>
        <v>731.1479388424764</v>
      </c>
      <c r="F23" s="166">
        <f t="shared" si="12"/>
        <v>786.139931196314</v>
      </c>
      <c r="G23" s="166">
        <f>F23*1.288115</f>
        <v>1012.63863747294</v>
      </c>
      <c r="H23" s="166">
        <f t="shared" si="13"/>
        <v>141.90251465637436</v>
      </c>
      <c r="I23" s="166">
        <f t="shared" si="14"/>
        <v>182.7869847106191</v>
      </c>
      <c r="J23" s="166">
        <f t="shared" si="15"/>
        <v>113.52201172509949</v>
      </c>
      <c r="K23" s="166">
        <f t="shared" si="16"/>
        <v>146.2295877684953</v>
      </c>
      <c r="L23" s="166">
        <f t="shared" si="17"/>
        <v>1474.6509323090424</v>
      </c>
      <c r="M23" s="166">
        <f t="shared" si="18"/>
        <v>1597.5385100014626</v>
      </c>
      <c r="N23" s="167">
        <f t="shared" si="19"/>
        <v>1720.4260876938827</v>
      </c>
    </row>
    <row r="24" spans="1:14" ht="15">
      <c r="A24" s="163" t="s">
        <v>330</v>
      </c>
      <c r="B24" s="168">
        <f>640.24*1.0125</f>
        <v>648.2429999999999</v>
      </c>
      <c r="C24" s="165"/>
      <c r="D24" s="166">
        <f t="shared" si="1"/>
        <v>648.2429999999999</v>
      </c>
      <c r="E24" s="166">
        <f t="shared" si="11"/>
        <v>835.0125691337998</v>
      </c>
      <c r="F24" s="166">
        <f t="shared" si="12"/>
        <v>897.8165549999999</v>
      </c>
      <c r="G24" s="166">
        <f>F24*1.288115</f>
        <v>1156.4909717438247</v>
      </c>
      <c r="H24" s="166">
        <f t="shared" si="13"/>
        <v>162.06074999999998</v>
      </c>
      <c r="I24" s="166">
        <f t="shared" si="14"/>
        <v>208.75314228344996</v>
      </c>
      <c r="J24" s="166">
        <f t="shared" si="15"/>
        <v>129.6486</v>
      </c>
      <c r="K24" s="166">
        <f t="shared" si="16"/>
        <v>167.00251382675998</v>
      </c>
      <c r="L24" s="166">
        <f t="shared" si="17"/>
        <v>1684.1353139999997</v>
      </c>
      <c r="M24" s="166">
        <f t="shared" si="18"/>
        <v>1824.4799234999998</v>
      </c>
      <c r="N24" s="167">
        <f t="shared" si="19"/>
        <v>1964.8245329999995</v>
      </c>
    </row>
    <row r="25" spans="1:14" ht="15">
      <c r="A25" s="163" t="s">
        <v>223</v>
      </c>
      <c r="B25" s="168">
        <v>1585.0461030967638</v>
      </c>
      <c r="C25" s="165"/>
      <c r="D25" s="166">
        <f t="shared" si="1"/>
        <v>1585.0461030967638</v>
      </c>
      <c r="E25" s="166">
        <f t="shared" si="11"/>
        <v>2041.7241971642527</v>
      </c>
      <c r="F25" s="166">
        <f t="shared" si="12"/>
        <v>2195.2888527890177</v>
      </c>
      <c r="G25" s="166">
        <f>F25*1.2881166</f>
        <v>2827.78801307249</v>
      </c>
      <c r="H25" s="166">
        <f t="shared" si="13"/>
        <v>396.26152577419094</v>
      </c>
      <c r="I25" s="166">
        <f t="shared" si="14"/>
        <v>510.4310492910632</v>
      </c>
      <c r="J25" s="166">
        <f t="shared" si="15"/>
        <v>317.00922061935273</v>
      </c>
      <c r="K25" s="166">
        <f t="shared" si="16"/>
        <v>408.3448394328505</v>
      </c>
      <c r="L25" s="166">
        <f t="shared" si="17"/>
        <v>4117.949775845392</v>
      </c>
      <c r="M25" s="166">
        <f t="shared" si="18"/>
        <v>4461.112257165842</v>
      </c>
      <c r="N25" s="167">
        <f t="shared" si="19"/>
        <v>4804.2747384862905</v>
      </c>
    </row>
    <row r="26" spans="1:14" ht="15">
      <c r="A26" s="163" t="s">
        <v>331</v>
      </c>
      <c r="B26" s="168">
        <v>2231.716205399347</v>
      </c>
      <c r="C26" s="165"/>
      <c r="D26" s="166">
        <f t="shared" si="1"/>
        <v>2231.716205399347</v>
      </c>
      <c r="E26" s="166">
        <f t="shared" si="11"/>
        <v>2874.7106906639083</v>
      </c>
      <c r="F26" s="166">
        <f t="shared" si="12"/>
        <v>3090.9269444780957</v>
      </c>
      <c r="G26" s="166">
        <f>F26*1.288115</f>
        <v>3981.469361086402</v>
      </c>
      <c r="H26" s="166">
        <f t="shared" si="13"/>
        <v>557.9290513498368</v>
      </c>
      <c r="I26" s="166">
        <f t="shared" si="14"/>
        <v>718.6776726659771</v>
      </c>
      <c r="J26" s="166">
        <f t="shared" si="15"/>
        <v>446.3432410798694</v>
      </c>
      <c r="K26" s="166">
        <f t="shared" si="16"/>
        <v>574.9421381327817</v>
      </c>
      <c r="L26" s="166">
        <f t="shared" si="17"/>
        <v>5797.998701627504</v>
      </c>
      <c r="M26" s="166">
        <f t="shared" si="18"/>
        <v>6281.165260096463</v>
      </c>
      <c r="N26" s="167">
        <f t="shared" si="19"/>
        <v>6764.331818565421</v>
      </c>
    </row>
    <row r="27" spans="1:14" ht="15">
      <c r="A27" s="163" t="s">
        <v>332</v>
      </c>
      <c r="B27" s="168">
        <v>1627.5280805719344</v>
      </c>
      <c r="C27" s="165"/>
      <c r="D27" s="166">
        <f t="shared" si="1"/>
        <v>1627.5280805719344</v>
      </c>
      <c r="E27" s="166">
        <f t="shared" si="11"/>
        <v>2096.4459375508463</v>
      </c>
      <c r="F27" s="166">
        <f t="shared" si="12"/>
        <v>2254.126391592129</v>
      </c>
      <c r="G27" s="166">
        <f>F27*1.288115</f>
        <v>2903.574016905695</v>
      </c>
      <c r="H27" s="166">
        <f t="shared" si="13"/>
        <v>406.8820201429836</v>
      </c>
      <c r="I27" s="166">
        <f t="shared" si="14"/>
        <v>524.1114843877116</v>
      </c>
      <c r="J27" s="166">
        <f t="shared" si="15"/>
        <v>325.5056161143869</v>
      </c>
      <c r="K27" s="166">
        <f t="shared" si="16"/>
        <v>419.28918751016926</v>
      </c>
      <c r="L27" s="166">
        <f t="shared" si="17"/>
        <v>4228.317953325885</v>
      </c>
      <c r="M27" s="166">
        <f t="shared" si="18"/>
        <v>4580.67778276971</v>
      </c>
      <c r="N27" s="167">
        <f t="shared" si="19"/>
        <v>4933.037612213533</v>
      </c>
    </row>
    <row r="28" spans="1:14" ht="15">
      <c r="A28" s="163" t="s">
        <v>333</v>
      </c>
      <c r="B28" s="168">
        <v>897.3899622052769</v>
      </c>
      <c r="C28" s="165"/>
      <c r="D28" s="166">
        <f t="shared" si="1"/>
        <v>897.3899622052769</v>
      </c>
      <c r="E28" s="166">
        <f t="shared" si="11"/>
        <v>1155.9429069899898</v>
      </c>
      <c r="F28" s="166">
        <f t="shared" si="12"/>
        <v>1242.8850976543085</v>
      </c>
      <c r="G28" s="166">
        <f>F28*1.288115</f>
        <v>1600.9789375649796</v>
      </c>
      <c r="H28" s="166">
        <f t="shared" si="13"/>
        <v>224.34749055131923</v>
      </c>
      <c r="I28" s="166">
        <f t="shared" si="14"/>
        <v>288.98572674749744</v>
      </c>
      <c r="J28" s="166">
        <f t="shared" si="15"/>
        <v>179.4779924410554</v>
      </c>
      <c r="K28" s="166">
        <f t="shared" si="16"/>
        <v>231.18858139799795</v>
      </c>
      <c r="L28" s="166">
        <f t="shared" si="17"/>
        <v>2331.419121809309</v>
      </c>
      <c r="M28" s="166">
        <f t="shared" si="18"/>
        <v>2525.704048626752</v>
      </c>
      <c r="N28" s="167">
        <f t="shared" si="19"/>
        <v>2719.9889754441942</v>
      </c>
    </row>
    <row r="29" spans="1:14" ht="15">
      <c r="A29" s="163" t="s">
        <v>334</v>
      </c>
      <c r="B29" s="168">
        <v>683.3150394029119</v>
      </c>
      <c r="C29" s="165"/>
      <c r="D29" s="166">
        <f t="shared" si="1"/>
        <v>683.3150394029119</v>
      </c>
      <c r="E29" s="166">
        <f t="shared" si="11"/>
        <v>880.1894452845448</v>
      </c>
      <c r="F29" s="166">
        <f t="shared" si="12"/>
        <v>946.391329573033</v>
      </c>
      <c r="G29" s="166">
        <f>F29*1.288115</f>
        <v>1219.0608674929672</v>
      </c>
      <c r="H29" s="166">
        <f t="shared" si="13"/>
        <v>170.82875985072798</v>
      </c>
      <c r="I29" s="166">
        <f t="shared" si="14"/>
        <v>220.0473613211362</v>
      </c>
      <c r="J29" s="166">
        <f t="shared" si="15"/>
        <v>136.66300788058237</v>
      </c>
      <c r="K29" s="166">
        <f t="shared" si="16"/>
        <v>176.03788905690897</v>
      </c>
      <c r="L29" s="166">
        <f t="shared" si="17"/>
        <v>1775.252472368765</v>
      </c>
      <c r="M29" s="166">
        <f t="shared" si="18"/>
        <v>1923.1901783994956</v>
      </c>
      <c r="N29" s="167">
        <f t="shared" si="19"/>
        <v>2071.1278844302255</v>
      </c>
    </row>
    <row r="30" spans="1:14" ht="15">
      <c r="A30" s="163" t="s">
        <v>335</v>
      </c>
      <c r="B30" s="168">
        <v>919.2330505238473</v>
      </c>
      <c r="C30" s="165"/>
      <c r="D30" s="166">
        <f t="shared" si="1"/>
        <v>919.2330505238473</v>
      </c>
      <c r="E30" s="166">
        <f t="shared" si="11"/>
        <v>1184.0793516484064</v>
      </c>
      <c r="F30" s="166">
        <f t="shared" si="12"/>
        <v>1273.1377749755286</v>
      </c>
      <c r="G30" s="166">
        <f>F30*1.2881166</f>
        <v>1639.949902033043</v>
      </c>
      <c r="H30" s="166">
        <f t="shared" si="13"/>
        <v>229.80826263096182</v>
      </c>
      <c r="I30" s="166">
        <f t="shared" si="14"/>
        <v>296.0198379121016</v>
      </c>
      <c r="J30" s="166">
        <f t="shared" si="15"/>
        <v>183.84661010476947</v>
      </c>
      <c r="K30" s="166">
        <f t="shared" si="16"/>
        <v>236.81587032968127</v>
      </c>
      <c r="L30" s="166">
        <f t="shared" si="17"/>
        <v>2388.1674652609554</v>
      </c>
      <c r="M30" s="166">
        <f t="shared" si="18"/>
        <v>2587.1814206993686</v>
      </c>
      <c r="N30" s="167">
        <f t="shared" si="19"/>
        <v>2786.1953761377813</v>
      </c>
    </row>
    <row r="31" spans="1:14" ht="15">
      <c r="A31" s="163" t="s">
        <v>336</v>
      </c>
      <c r="B31" s="164"/>
      <c r="C31" s="165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70"/>
    </row>
    <row r="32" spans="1:14" ht="15">
      <c r="A32" s="163" t="s">
        <v>337</v>
      </c>
      <c r="B32" s="168">
        <v>1627.5280805719344</v>
      </c>
      <c r="C32" s="165"/>
      <c r="D32" s="166">
        <f aca="true" t="shared" si="20" ref="D32:D57">IF(C32&lt;B32,B32,IF(C32&gt;=B32,C32,B32))</f>
        <v>1627.5280805719344</v>
      </c>
      <c r="E32" s="166">
        <f aca="true" t="shared" si="21" ref="E32:E53">D32*1.2881166</f>
        <v>2096.4459375508463</v>
      </c>
      <c r="F32" s="166">
        <f aca="true" t="shared" si="22" ref="F32:F53">D32*1.385</f>
        <v>2254.126391592129</v>
      </c>
      <c r="G32" s="166">
        <f aca="true" t="shared" si="23" ref="G32:G37">F32*1.288115</f>
        <v>2903.574016905695</v>
      </c>
      <c r="H32" s="166">
        <f aca="true" t="shared" si="24" ref="H32:H53">D32/4</f>
        <v>406.8820201429836</v>
      </c>
      <c r="I32" s="166">
        <f aca="true" t="shared" si="25" ref="I32:I53">H32*1.2881166</f>
        <v>524.1114843877116</v>
      </c>
      <c r="J32" s="166">
        <f aca="true" t="shared" si="26" ref="J32:J53">D32/5</f>
        <v>325.5056161143869</v>
      </c>
      <c r="K32" s="166">
        <f aca="true" t="shared" si="27" ref="K32:K57">J32*1.2881166</f>
        <v>419.28918751016926</v>
      </c>
      <c r="L32" s="166">
        <f aca="true" t="shared" si="28" ref="L32:L53">D32*4.33*0.6</f>
        <v>4228.317953325885</v>
      </c>
      <c r="M32" s="166">
        <f aca="true" t="shared" si="29" ref="M32:M53">D32*4.33*0.65</f>
        <v>4580.67778276971</v>
      </c>
      <c r="N32" s="167">
        <f aca="true" t="shared" si="30" ref="N32:N53">D32*4.33*0.7</f>
        <v>4933.037612213533</v>
      </c>
    </row>
    <row r="33" spans="1:14" ht="15">
      <c r="A33" s="163" t="s">
        <v>338</v>
      </c>
      <c r="B33" s="168">
        <v>829.5367639676963</v>
      </c>
      <c r="C33" s="165"/>
      <c r="D33" s="166">
        <f t="shared" si="20"/>
        <v>829.5367639676963</v>
      </c>
      <c r="E33" s="166">
        <f t="shared" si="21"/>
        <v>1068.5400759770714</v>
      </c>
      <c r="F33" s="166">
        <f t="shared" si="22"/>
        <v>1148.9084180952593</v>
      </c>
      <c r="G33" s="166">
        <f t="shared" si="23"/>
        <v>1479.9261669747748</v>
      </c>
      <c r="H33" s="166">
        <f t="shared" si="24"/>
        <v>207.38419099192407</v>
      </c>
      <c r="I33" s="166">
        <f t="shared" si="25"/>
        <v>267.13501899426785</v>
      </c>
      <c r="J33" s="166">
        <f t="shared" si="26"/>
        <v>165.90735279353925</v>
      </c>
      <c r="K33" s="166">
        <f t="shared" si="27"/>
        <v>213.70801519541428</v>
      </c>
      <c r="L33" s="166">
        <f t="shared" si="28"/>
        <v>2155.136512788075</v>
      </c>
      <c r="M33" s="166">
        <f t="shared" si="29"/>
        <v>2334.731222187081</v>
      </c>
      <c r="N33" s="167">
        <f t="shared" si="30"/>
        <v>2514.3259315860873</v>
      </c>
    </row>
    <row r="34" spans="1:14" ht="15">
      <c r="A34" s="163" t="s">
        <v>339</v>
      </c>
      <c r="B34" s="168">
        <v>667.0702511126965</v>
      </c>
      <c r="C34" s="165"/>
      <c r="D34" s="166">
        <f t="shared" si="20"/>
        <v>667.0702511126965</v>
      </c>
      <c r="E34" s="166">
        <f t="shared" si="21"/>
        <v>859.2642638244328</v>
      </c>
      <c r="F34" s="166">
        <f t="shared" si="22"/>
        <v>923.8922977910846</v>
      </c>
      <c r="G34" s="166">
        <f t="shared" si="23"/>
        <v>1190.079527169163</v>
      </c>
      <c r="H34" s="166">
        <f t="shared" si="24"/>
        <v>166.76756277817412</v>
      </c>
      <c r="I34" s="166">
        <f t="shared" si="25"/>
        <v>214.8160659561082</v>
      </c>
      <c r="J34" s="166">
        <f t="shared" si="26"/>
        <v>133.4140502225393</v>
      </c>
      <c r="K34" s="166">
        <f t="shared" si="27"/>
        <v>171.85285276488653</v>
      </c>
      <c r="L34" s="166">
        <f t="shared" si="28"/>
        <v>1733.0485123907856</v>
      </c>
      <c r="M34" s="166">
        <f t="shared" si="29"/>
        <v>1877.4692217566844</v>
      </c>
      <c r="N34" s="167">
        <f t="shared" si="30"/>
        <v>2021.889931122583</v>
      </c>
    </row>
    <row r="35" spans="1:14" ht="15">
      <c r="A35" s="163" t="s">
        <v>340</v>
      </c>
      <c r="B35" s="168">
        <v>800.9389125548375</v>
      </c>
      <c r="C35" s="165"/>
      <c r="D35" s="166">
        <f t="shared" si="20"/>
        <v>800.9389125548375</v>
      </c>
      <c r="E35" s="166">
        <f t="shared" si="21"/>
        <v>1031.7027088478346</v>
      </c>
      <c r="F35" s="166">
        <f t="shared" si="22"/>
        <v>1109.3003938884501</v>
      </c>
      <c r="G35" s="166">
        <f t="shared" si="23"/>
        <v>1428.9064768736207</v>
      </c>
      <c r="H35" s="166">
        <f t="shared" si="24"/>
        <v>200.2347281387094</v>
      </c>
      <c r="I35" s="166">
        <f t="shared" si="25"/>
        <v>257.92567721195866</v>
      </c>
      <c r="J35" s="166">
        <f t="shared" si="26"/>
        <v>160.1877825109675</v>
      </c>
      <c r="K35" s="166">
        <f t="shared" si="27"/>
        <v>206.34054176956693</v>
      </c>
      <c r="L35" s="166">
        <f t="shared" si="28"/>
        <v>2080.839294817468</v>
      </c>
      <c r="M35" s="166">
        <f t="shared" si="29"/>
        <v>2254.2425693855903</v>
      </c>
      <c r="N35" s="167">
        <f t="shared" si="30"/>
        <v>2427.6458439537123</v>
      </c>
    </row>
    <row r="36" spans="1:14" ht="15">
      <c r="A36" s="163" t="s">
        <v>252</v>
      </c>
      <c r="B36" s="168">
        <f>B35</f>
        <v>800.9389125548375</v>
      </c>
      <c r="C36" s="165"/>
      <c r="D36" s="166">
        <f t="shared" si="20"/>
        <v>800.9389125548375</v>
      </c>
      <c r="E36" s="166">
        <f t="shared" si="21"/>
        <v>1031.7027088478346</v>
      </c>
      <c r="F36" s="166">
        <f t="shared" si="22"/>
        <v>1109.3003938884501</v>
      </c>
      <c r="G36" s="166">
        <f t="shared" si="23"/>
        <v>1428.9064768736207</v>
      </c>
      <c r="H36" s="166">
        <f t="shared" si="24"/>
        <v>200.2347281387094</v>
      </c>
      <c r="I36" s="166">
        <f t="shared" si="25"/>
        <v>257.92567721195866</v>
      </c>
      <c r="J36" s="166">
        <f t="shared" si="26"/>
        <v>160.1877825109675</v>
      </c>
      <c r="K36" s="166">
        <f t="shared" si="27"/>
        <v>206.34054176956693</v>
      </c>
      <c r="L36" s="166">
        <f t="shared" si="28"/>
        <v>2080.839294817468</v>
      </c>
      <c r="M36" s="166">
        <f t="shared" si="29"/>
        <v>2254.2425693855903</v>
      </c>
      <c r="N36" s="167">
        <f t="shared" si="30"/>
        <v>2427.6458439537123</v>
      </c>
    </row>
    <row r="37" spans="1:14" ht="15">
      <c r="A37" s="163" t="s">
        <v>341</v>
      </c>
      <c r="B37" s="168">
        <f>DIT*0.7</f>
        <v>560.6572387883863</v>
      </c>
      <c r="C37" s="165"/>
      <c r="D37" s="166">
        <f t="shared" si="20"/>
        <v>560.6572387883863</v>
      </c>
      <c r="E37" s="166">
        <f t="shared" si="21"/>
        <v>722.1918961934842</v>
      </c>
      <c r="F37" s="166">
        <f t="shared" si="22"/>
        <v>776.510275721915</v>
      </c>
      <c r="G37" s="166">
        <f t="shared" si="23"/>
        <v>1000.2345338115346</v>
      </c>
      <c r="H37" s="166">
        <f t="shared" si="24"/>
        <v>140.16430969709657</v>
      </c>
      <c r="I37" s="166">
        <f t="shared" si="25"/>
        <v>180.54797404837106</v>
      </c>
      <c r="J37" s="166">
        <f t="shared" si="26"/>
        <v>112.13144775767725</v>
      </c>
      <c r="K37" s="166">
        <f t="shared" si="27"/>
        <v>144.43837923869683</v>
      </c>
      <c r="L37" s="166">
        <f t="shared" si="28"/>
        <v>1456.5875063722276</v>
      </c>
      <c r="M37" s="166">
        <f t="shared" si="29"/>
        <v>1577.9697985699133</v>
      </c>
      <c r="N37" s="167">
        <f t="shared" si="30"/>
        <v>1699.3520907675988</v>
      </c>
    </row>
    <row r="38" spans="1:14" ht="15">
      <c r="A38" s="163" t="s">
        <v>342</v>
      </c>
      <c r="B38" s="168">
        <v>978.1075778560485</v>
      </c>
      <c r="C38" s="165"/>
      <c r="D38" s="166">
        <f t="shared" si="20"/>
        <v>978.1075778560485</v>
      </c>
      <c r="E38" s="166">
        <f t="shared" si="21"/>
        <v>1259.9166076221684</v>
      </c>
      <c r="F38" s="166">
        <f t="shared" si="22"/>
        <v>1354.6789953306272</v>
      </c>
      <c r="G38" s="166">
        <f>F38*1.2881166</f>
        <v>1744.9845015567034</v>
      </c>
      <c r="H38" s="166">
        <f t="shared" si="24"/>
        <v>244.52689446401212</v>
      </c>
      <c r="I38" s="166">
        <f t="shared" si="25"/>
        <v>314.9791519055421</v>
      </c>
      <c r="J38" s="166">
        <f t="shared" si="26"/>
        <v>195.6215155712097</v>
      </c>
      <c r="K38" s="166">
        <f t="shared" si="27"/>
        <v>251.98332152443368</v>
      </c>
      <c r="L38" s="166">
        <f t="shared" si="28"/>
        <v>2541.123487270014</v>
      </c>
      <c r="M38" s="166">
        <f t="shared" si="29"/>
        <v>2752.883777875849</v>
      </c>
      <c r="N38" s="167">
        <f t="shared" si="30"/>
        <v>2964.644068481683</v>
      </c>
    </row>
    <row r="39" spans="1:14" ht="15">
      <c r="A39" s="163" t="s">
        <v>343</v>
      </c>
      <c r="B39" s="168">
        <v>638.4223113476212</v>
      </c>
      <c r="C39" s="165"/>
      <c r="D39" s="166">
        <f t="shared" si="20"/>
        <v>638.4223113476212</v>
      </c>
      <c r="E39" s="166">
        <f t="shared" si="21"/>
        <v>822.3623770572392</v>
      </c>
      <c r="F39" s="166">
        <f t="shared" si="22"/>
        <v>884.2149012164554</v>
      </c>
      <c r="G39" s="166">
        <f>F39*1.2881166</f>
        <v>1138.9718922242762</v>
      </c>
      <c r="H39" s="166">
        <f t="shared" si="24"/>
        <v>159.6055778369053</v>
      </c>
      <c r="I39" s="166">
        <f t="shared" si="25"/>
        <v>205.5905942643098</v>
      </c>
      <c r="J39" s="166">
        <f t="shared" si="26"/>
        <v>127.68446226952423</v>
      </c>
      <c r="K39" s="166">
        <f t="shared" si="27"/>
        <v>164.47247541144782</v>
      </c>
      <c r="L39" s="166">
        <f t="shared" si="28"/>
        <v>1658.6211648811197</v>
      </c>
      <c r="M39" s="166">
        <f t="shared" si="29"/>
        <v>1796.83959528788</v>
      </c>
      <c r="N39" s="167">
        <f t="shared" si="30"/>
        <v>1935.0580256946398</v>
      </c>
    </row>
    <row r="40" spans="1:14" ht="15">
      <c r="A40" s="163" t="s">
        <v>344</v>
      </c>
      <c r="B40" s="168">
        <v>978.1075778560485</v>
      </c>
      <c r="C40" s="165"/>
      <c r="D40" s="166">
        <f t="shared" si="20"/>
        <v>978.1075778560485</v>
      </c>
      <c r="E40" s="166">
        <f>D40*1.2881166</f>
        <v>1259.9166076221684</v>
      </c>
      <c r="F40" s="166">
        <f>D40*1.385</f>
        <v>1354.6789953306272</v>
      </c>
      <c r="G40" s="166">
        <f>F40*1.2881166</f>
        <v>1744.9845015567034</v>
      </c>
      <c r="H40" s="166">
        <f>D40/4</f>
        <v>244.52689446401212</v>
      </c>
      <c r="I40" s="166">
        <f>H40*1.2881166</f>
        <v>314.9791519055421</v>
      </c>
      <c r="J40" s="166">
        <f>D40/5</f>
        <v>195.6215155712097</v>
      </c>
      <c r="K40" s="166">
        <f>J40*1.2881166</f>
        <v>251.98332152443368</v>
      </c>
      <c r="L40" s="166">
        <f>D40*4.33*0.6</f>
        <v>2541.123487270014</v>
      </c>
      <c r="M40" s="166">
        <f>D40*4.33*0.65</f>
        <v>2752.883777875849</v>
      </c>
      <c r="N40" s="167">
        <f>D40*4.33*0.7</f>
        <v>2964.644068481683</v>
      </c>
    </row>
    <row r="41" spans="1:14" ht="15">
      <c r="A41" s="163" t="s">
        <v>345</v>
      </c>
      <c r="B41" s="168">
        <v>805.6446296821366</v>
      </c>
      <c r="C41" s="165"/>
      <c r="D41" s="166">
        <f t="shared" si="20"/>
        <v>805.6446296821366</v>
      </c>
      <c r="E41" s="166">
        <f t="shared" si="21"/>
        <v>1037.7642211944128</v>
      </c>
      <c r="F41" s="166">
        <f t="shared" si="22"/>
        <v>1115.8178121097592</v>
      </c>
      <c r="G41" s="166">
        <f aca="true" t="shared" si="31" ref="G41:G47">F41*1.288115</f>
        <v>1437.3016610457623</v>
      </c>
      <c r="H41" s="166">
        <f t="shared" si="24"/>
        <v>201.41115742053415</v>
      </c>
      <c r="I41" s="166">
        <f t="shared" si="25"/>
        <v>259.4410552986032</v>
      </c>
      <c r="J41" s="166">
        <f t="shared" si="26"/>
        <v>161.12892593642732</v>
      </c>
      <c r="K41" s="166">
        <f t="shared" si="27"/>
        <v>207.55284423888256</v>
      </c>
      <c r="L41" s="166">
        <f t="shared" si="28"/>
        <v>2093.064747914191</v>
      </c>
      <c r="M41" s="166">
        <f t="shared" si="29"/>
        <v>2267.4868102403734</v>
      </c>
      <c r="N41" s="167">
        <f t="shared" si="30"/>
        <v>2441.908872566556</v>
      </c>
    </row>
    <row r="42" spans="1:14" ht="15">
      <c r="A42" s="163" t="s">
        <v>346</v>
      </c>
      <c r="B42" s="168">
        <v>745.434588477883</v>
      </c>
      <c r="C42" s="165"/>
      <c r="D42" s="166">
        <f t="shared" si="20"/>
        <v>745.434588477883</v>
      </c>
      <c r="E42" s="166">
        <f t="shared" si="21"/>
        <v>960.2066676325298</v>
      </c>
      <c r="F42" s="166">
        <f t="shared" si="22"/>
        <v>1032.426905041868</v>
      </c>
      <c r="G42" s="166">
        <f t="shared" si="31"/>
        <v>1329.8845827880057</v>
      </c>
      <c r="H42" s="166">
        <f t="shared" si="24"/>
        <v>186.35864711947076</v>
      </c>
      <c r="I42" s="166">
        <f t="shared" si="25"/>
        <v>240.05166690813246</v>
      </c>
      <c r="J42" s="166">
        <f t="shared" si="26"/>
        <v>149.0869176955766</v>
      </c>
      <c r="K42" s="166">
        <f t="shared" si="27"/>
        <v>192.04133352650595</v>
      </c>
      <c r="L42" s="166">
        <f t="shared" si="28"/>
        <v>1936.6390608655402</v>
      </c>
      <c r="M42" s="166">
        <f t="shared" si="29"/>
        <v>2098.025649271002</v>
      </c>
      <c r="N42" s="167">
        <f t="shared" si="30"/>
        <v>2259.4122376764635</v>
      </c>
    </row>
    <row r="43" spans="1:14" ht="15">
      <c r="A43" s="163" t="s">
        <v>347</v>
      </c>
      <c r="B43" s="168">
        <v>1054.4952462581311</v>
      </c>
      <c r="C43" s="165"/>
      <c r="D43" s="166">
        <f t="shared" si="20"/>
        <v>1054.4952462581311</v>
      </c>
      <c r="E43" s="166">
        <f t="shared" si="21"/>
        <v>1358.3128313261866</v>
      </c>
      <c r="F43" s="166">
        <f t="shared" si="22"/>
        <v>1460.4759160675117</v>
      </c>
      <c r="G43" s="166">
        <f t="shared" si="31"/>
        <v>1881.2609346253025</v>
      </c>
      <c r="H43" s="166">
        <f t="shared" si="24"/>
        <v>263.6238115645328</v>
      </c>
      <c r="I43" s="166">
        <f t="shared" si="25"/>
        <v>339.57820783154665</v>
      </c>
      <c r="J43" s="166">
        <f t="shared" si="26"/>
        <v>210.89904925162622</v>
      </c>
      <c r="K43" s="166">
        <f t="shared" si="27"/>
        <v>271.66256626523733</v>
      </c>
      <c r="L43" s="166">
        <f t="shared" si="28"/>
        <v>2739.578649778625</v>
      </c>
      <c r="M43" s="166">
        <f t="shared" si="29"/>
        <v>2967.8768705935104</v>
      </c>
      <c r="N43" s="167">
        <f t="shared" si="30"/>
        <v>3196.1750914083955</v>
      </c>
    </row>
    <row r="44" spans="1:14" ht="15">
      <c r="A44" s="163" t="s">
        <v>348</v>
      </c>
      <c r="B44" s="168">
        <f>Kostumbild*0.7</f>
        <v>738.1466723806917</v>
      </c>
      <c r="C44" s="165"/>
      <c r="D44" s="166">
        <f t="shared" si="20"/>
        <v>738.1466723806917</v>
      </c>
      <c r="E44" s="166">
        <f t="shared" si="21"/>
        <v>950.8189819283305</v>
      </c>
      <c r="F44" s="166">
        <f t="shared" si="22"/>
        <v>1022.333141247258</v>
      </c>
      <c r="G44" s="166">
        <f t="shared" si="31"/>
        <v>1316.8826542377117</v>
      </c>
      <c r="H44" s="166">
        <f t="shared" si="24"/>
        <v>184.53666809517293</v>
      </c>
      <c r="I44" s="166">
        <f t="shared" si="25"/>
        <v>237.70474548208261</v>
      </c>
      <c r="J44" s="166">
        <f t="shared" si="26"/>
        <v>147.62933447613835</v>
      </c>
      <c r="K44" s="166">
        <f t="shared" si="27"/>
        <v>190.1637963856661</v>
      </c>
      <c r="L44" s="166">
        <f t="shared" si="28"/>
        <v>1917.705054845037</v>
      </c>
      <c r="M44" s="166">
        <f t="shared" si="29"/>
        <v>2077.5138094154568</v>
      </c>
      <c r="N44" s="167">
        <f t="shared" si="30"/>
        <v>2237.3225639858765</v>
      </c>
    </row>
    <row r="45" spans="1:14" ht="15">
      <c r="A45" s="163" t="s">
        <v>49</v>
      </c>
      <c r="B45" s="168">
        <v>628.7036220444419</v>
      </c>
      <c r="C45" s="165"/>
      <c r="D45" s="166">
        <f t="shared" si="20"/>
        <v>628.7036220444419</v>
      </c>
      <c r="E45" s="166">
        <f t="shared" si="21"/>
        <v>809.8435720355715</v>
      </c>
      <c r="F45" s="166">
        <f t="shared" si="22"/>
        <v>870.754516531552</v>
      </c>
      <c r="G45" s="166">
        <f t="shared" si="31"/>
        <v>1121.63195406204</v>
      </c>
      <c r="H45" s="166">
        <f t="shared" si="24"/>
        <v>157.17590551111047</v>
      </c>
      <c r="I45" s="166">
        <f t="shared" si="25"/>
        <v>202.46089300889287</v>
      </c>
      <c r="J45" s="166">
        <f t="shared" si="26"/>
        <v>125.74072440888838</v>
      </c>
      <c r="K45" s="166">
        <f t="shared" si="27"/>
        <v>161.9687144071143</v>
      </c>
      <c r="L45" s="166">
        <f t="shared" si="28"/>
        <v>1633.37201007146</v>
      </c>
      <c r="M45" s="166">
        <f t="shared" si="29"/>
        <v>1769.4863442440817</v>
      </c>
      <c r="N45" s="167">
        <f t="shared" si="30"/>
        <v>1905.6006784167032</v>
      </c>
    </row>
    <row r="46" spans="1:14" ht="15">
      <c r="A46" s="163" t="s">
        <v>349</v>
      </c>
      <c r="B46" s="168">
        <v>978.1075778560485</v>
      </c>
      <c r="C46" s="165"/>
      <c r="D46" s="166">
        <f t="shared" si="20"/>
        <v>978.1075778560485</v>
      </c>
      <c r="E46" s="166">
        <f t="shared" si="21"/>
        <v>1259.9166076221684</v>
      </c>
      <c r="F46" s="166">
        <f t="shared" si="22"/>
        <v>1354.6789953306272</v>
      </c>
      <c r="G46" s="166">
        <f t="shared" si="31"/>
        <v>1744.9823340703108</v>
      </c>
      <c r="H46" s="166">
        <f t="shared" si="24"/>
        <v>244.52689446401212</v>
      </c>
      <c r="I46" s="166">
        <f t="shared" si="25"/>
        <v>314.9791519055421</v>
      </c>
      <c r="J46" s="166">
        <f t="shared" si="26"/>
        <v>195.6215155712097</v>
      </c>
      <c r="K46" s="166">
        <f t="shared" si="27"/>
        <v>251.98332152443368</v>
      </c>
      <c r="L46" s="166">
        <f t="shared" si="28"/>
        <v>2541.123487270014</v>
      </c>
      <c r="M46" s="166">
        <f t="shared" si="29"/>
        <v>2752.883777875849</v>
      </c>
      <c r="N46" s="167">
        <f t="shared" si="30"/>
        <v>2964.644068481683</v>
      </c>
    </row>
    <row r="47" spans="1:14" ht="15">
      <c r="A47" s="163" t="s">
        <v>350</v>
      </c>
      <c r="B47" s="168">
        <v>491.3224374390092</v>
      </c>
      <c r="C47" s="165"/>
      <c r="D47" s="166">
        <f t="shared" si="20"/>
        <v>491.3224374390092</v>
      </c>
      <c r="E47" s="166">
        <f t="shared" si="21"/>
        <v>632.8805876176492</v>
      </c>
      <c r="F47" s="166">
        <f t="shared" si="22"/>
        <v>680.4815758530277</v>
      </c>
      <c r="G47" s="166">
        <f t="shared" si="31"/>
        <v>876.5385250799227</v>
      </c>
      <c r="H47" s="166">
        <f t="shared" si="24"/>
        <v>122.8306093597523</v>
      </c>
      <c r="I47" s="166">
        <f t="shared" si="25"/>
        <v>158.2201469044123</v>
      </c>
      <c r="J47" s="166">
        <f t="shared" si="26"/>
        <v>98.26448748780184</v>
      </c>
      <c r="K47" s="166">
        <f t="shared" si="27"/>
        <v>126.57611752352985</v>
      </c>
      <c r="L47" s="166">
        <f t="shared" si="28"/>
        <v>1276.455692466546</v>
      </c>
      <c r="M47" s="166">
        <f t="shared" si="29"/>
        <v>1382.8270001720914</v>
      </c>
      <c r="N47" s="167">
        <f t="shared" si="30"/>
        <v>1489.1983078776368</v>
      </c>
    </row>
    <row r="48" spans="1:14" ht="15">
      <c r="A48" s="163" t="s">
        <v>351</v>
      </c>
      <c r="B48" s="168">
        <v>1365.0912248849604</v>
      </c>
      <c r="C48" s="165"/>
      <c r="D48" s="166">
        <f t="shared" si="20"/>
        <v>1365.0912248849604</v>
      </c>
      <c r="E48" s="166">
        <f t="shared" si="21"/>
        <v>1758.3966672886506</v>
      </c>
      <c r="F48" s="166">
        <f t="shared" si="22"/>
        <v>1890.6513464656703</v>
      </c>
      <c r="G48" s="166">
        <f>F48*1.2881166</f>
        <v>2435.379384194781</v>
      </c>
      <c r="H48" s="166">
        <f t="shared" si="24"/>
        <v>341.2728062212401</v>
      </c>
      <c r="I48" s="166">
        <f t="shared" si="25"/>
        <v>439.59916682216266</v>
      </c>
      <c r="J48" s="166">
        <f t="shared" si="26"/>
        <v>273.0182449769921</v>
      </c>
      <c r="K48" s="166">
        <f t="shared" si="27"/>
        <v>351.67933345773014</v>
      </c>
      <c r="L48" s="166">
        <f t="shared" si="28"/>
        <v>3546.5070022511272</v>
      </c>
      <c r="M48" s="166">
        <f t="shared" si="29"/>
        <v>3842.0492524387214</v>
      </c>
      <c r="N48" s="167">
        <f t="shared" si="30"/>
        <v>4137.591502626315</v>
      </c>
    </row>
    <row r="49" spans="1:14" ht="15">
      <c r="A49" s="163" t="s">
        <v>352</v>
      </c>
      <c r="B49" s="168">
        <v>1087.5367843130102</v>
      </c>
      <c r="C49" s="165"/>
      <c r="D49" s="166">
        <f t="shared" si="20"/>
        <v>1087.5367843130102</v>
      </c>
      <c r="E49" s="166">
        <f t="shared" si="21"/>
        <v>1400.8741849842081</v>
      </c>
      <c r="F49" s="166">
        <f t="shared" si="22"/>
        <v>1506.2384462735192</v>
      </c>
      <c r="G49" s="166">
        <f>F49*1.2881166</f>
        <v>1940.210746203128</v>
      </c>
      <c r="H49" s="166">
        <f t="shared" si="24"/>
        <v>271.88419607825256</v>
      </c>
      <c r="I49" s="166">
        <f t="shared" si="25"/>
        <v>350.21854624605203</v>
      </c>
      <c r="J49" s="166">
        <f t="shared" si="26"/>
        <v>217.50735686260205</v>
      </c>
      <c r="K49" s="166">
        <f t="shared" si="27"/>
        <v>280.17483699684163</v>
      </c>
      <c r="L49" s="166">
        <f t="shared" si="28"/>
        <v>2825.420565645201</v>
      </c>
      <c r="M49" s="166">
        <f t="shared" si="29"/>
        <v>3060.8722794489677</v>
      </c>
      <c r="N49" s="167">
        <f t="shared" si="30"/>
        <v>3296.323993252734</v>
      </c>
    </row>
    <row r="50" spans="1:14" ht="15">
      <c r="A50" s="163" t="s">
        <v>353</v>
      </c>
      <c r="B50" s="168">
        <v>858.4518806758849</v>
      </c>
      <c r="C50" s="165"/>
      <c r="D50" s="166">
        <f t="shared" si="20"/>
        <v>858.4518806758849</v>
      </c>
      <c r="E50" s="166">
        <f t="shared" si="21"/>
        <v>1105.7861177998266</v>
      </c>
      <c r="F50" s="166">
        <f t="shared" si="22"/>
        <v>1188.9558547361007</v>
      </c>
      <c r="G50" s="166">
        <f>F50*1.2881166</f>
        <v>1531.51377315276</v>
      </c>
      <c r="H50" s="166">
        <f t="shared" si="24"/>
        <v>214.61297016897123</v>
      </c>
      <c r="I50" s="166">
        <f t="shared" si="25"/>
        <v>276.44652944995664</v>
      </c>
      <c r="J50" s="166">
        <f t="shared" si="26"/>
        <v>171.690376135177</v>
      </c>
      <c r="K50" s="166">
        <f t="shared" si="27"/>
        <v>221.1572235599653</v>
      </c>
      <c r="L50" s="166">
        <f t="shared" si="28"/>
        <v>2230.2579859959487</v>
      </c>
      <c r="M50" s="166">
        <f t="shared" si="29"/>
        <v>2416.112818162278</v>
      </c>
      <c r="N50" s="167">
        <f t="shared" si="30"/>
        <v>2601.967650328607</v>
      </c>
    </row>
    <row r="51" spans="1:14" ht="15">
      <c r="A51" s="163" t="s">
        <v>354</v>
      </c>
      <c r="B51" s="168">
        <v>1100</v>
      </c>
      <c r="C51" s="165"/>
      <c r="D51" s="166">
        <f t="shared" si="20"/>
        <v>1100</v>
      </c>
      <c r="E51" s="166">
        <f t="shared" si="21"/>
        <v>1416.92826</v>
      </c>
      <c r="F51" s="166">
        <f t="shared" si="22"/>
        <v>1523.5</v>
      </c>
      <c r="G51" s="166">
        <f>F51*1.288115</f>
        <v>1962.4432024999999</v>
      </c>
      <c r="H51" s="166">
        <f t="shared" si="24"/>
        <v>275</v>
      </c>
      <c r="I51" s="166">
        <f t="shared" si="25"/>
        <v>354.232065</v>
      </c>
      <c r="J51" s="166">
        <f t="shared" si="26"/>
        <v>220</v>
      </c>
      <c r="K51" s="166">
        <f t="shared" si="27"/>
        <v>283.385652</v>
      </c>
      <c r="L51" s="166">
        <f t="shared" si="28"/>
        <v>2857.7999999999997</v>
      </c>
      <c r="M51" s="166">
        <f t="shared" si="29"/>
        <v>3095.9500000000003</v>
      </c>
      <c r="N51" s="167">
        <f t="shared" si="30"/>
        <v>3334.1</v>
      </c>
    </row>
    <row r="52" spans="1:14" ht="15">
      <c r="A52" s="163" t="s">
        <v>355</v>
      </c>
      <c r="B52" s="168">
        <v>825.7084336294336</v>
      </c>
      <c r="C52" s="165"/>
      <c r="D52" s="166">
        <f t="shared" si="20"/>
        <v>825.7084336294336</v>
      </c>
      <c r="E52" s="166">
        <f t="shared" si="21"/>
        <v>1063.6087401180716</v>
      </c>
      <c r="F52" s="166">
        <f t="shared" si="22"/>
        <v>1143.6061805767654</v>
      </c>
      <c r="G52" s="166">
        <f>F52*1.288115</f>
        <v>1473.09627529364</v>
      </c>
      <c r="H52" s="166">
        <f t="shared" si="24"/>
        <v>206.4271084073584</v>
      </c>
      <c r="I52" s="166">
        <f t="shared" si="25"/>
        <v>265.9021850295179</v>
      </c>
      <c r="J52" s="166">
        <f t="shared" si="26"/>
        <v>165.1416867258867</v>
      </c>
      <c r="K52" s="166">
        <f t="shared" si="27"/>
        <v>212.7217480236143</v>
      </c>
      <c r="L52" s="166">
        <f t="shared" si="28"/>
        <v>2145.190510569268</v>
      </c>
      <c r="M52" s="166">
        <f t="shared" si="29"/>
        <v>2323.956386450041</v>
      </c>
      <c r="N52" s="167">
        <f t="shared" si="30"/>
        <v>2502.722262330813</v>
      </c>
    </row>
    <row r="53" spans="1:14" ht="15">
      <c r="A53" s="163" t="s">
        <v>356</v>
      </c>
      <c r="B53" s="168">
        <v>819.0204990365708</v>
      </c>
      <c r="C53" s="165"/>
      <c r="D53" s="166">
        <f t="shared" si="20"/>
        <v>819.0204990365708</v>
      </c>
      <c r="E53" s="166">
        <f t="shared" si="21"/>
        <v>1054.9939005492909</v>
      </c>
      <c r="F53" s="166">
        <f t="shared" si="22"/>
        <v>1134.3433911656505</v>
      </c>
      <c r="G53" s="166">
        <f>F53*1.288115</f>
        <v>1461.1647373113417</v>
      </c>
      <c r="H53" s="166">
        <f t="shared" si="24"/>
        <v>204.7551247591427</v>
      </c>
      <c r="I53" s="166">
        <f t="shared" si="25"/>
        <v>263.7484751373227</v>
      </c>
      <c r="J53" s="166">
        <f t="shared" si="26"/>
        <v>163.80409980731415</v>
      </c>
      <c r="K53" s="166">
        <f t="shared" si="27"/>
        <v>210.99878010985813</v>
      </c>
      <c r="L53" s="166">
        <f t="shared" si="28"/>
        <v>2127.815256497011</v>
      </c>
      <c r="M53" s="166">
        <f t="shared" si="29"/>
        <v>2305.1331945384286</v>
      </c>
      <c r="N53" s="167">
        <f t="shared" si="30"/>
        <v>2482.4511325798458</v>
      </c>
    </row>
    <row r="54" spans="1:14" ht="15">
      <c r="A54" s="163" t="s">
        <v>357</v>
      </c>
      <c r="B54" s="168">
        <v>571.3890994927667</v>
      </c>
      <c r="C54" s="165"/>
      <c r="D54" s="166">
        <f t="shared" si="20"/>
        <v>571.3890994927667</v>
      </c>
      <c r="E54" s="166">
        <f>D54*1.2881166</f>
        <v>736.0157841156844</v>
      </c>
      <c r="F54" s="166">
        <f>D54*1.385</f>
        <v>791.373902797482</v>
      </c>
      <c r="G54" s="166">
        <f>F54*1.288115</f>
        <v>1019.3805948019784</v>
      </c>
      <c r="H54" s="166">
        <f>D54/4</f>
        <v>142.84727487319168</v>
      </c>
      <c r="I54" s="166">
        <f>H54*1.2881166</f>
        <v>184.0039460289211</v>
      </c>
      <c r="J54" s="166">
        <f>D54/5</f>
        <v>114.27781989855335</v>
      </c>
      <c r="K54" s="166">
        <f t="shared" si="27"/>
        <v>147.20315682313688</v>
      </c>
      <c r="L54" s="166">
        <f>D54*4.33*0.6</f>
        <v>1484.4688804822079</v>
      </c>
      <c r="M54" s="166">
        <f>D54*4.33*0.65</f>
        <v>1608.174620522392</v>
      </c>
      <c r="N54" s="167">
        <f>D54*4.33*0.7</f>
        <v>1731.8803605625758</v>
      </c>
    </row>
    <row r="55" spans="1:14" ht="15">
      <c r="A55" s="163" t="s">
        <v>358</v>
      </c>
      <c r="B55" s="168">
        <v>420</v>
      </c>
      <c r="C55" s="165"/>
      <c r="D55" s="166">
        <f t="shared" si="20"/>
        <v>420</v>
      </c>
      <c r="E55" s="166">
        <f>D55*1.2881166</f>
        <v>541.008972</v>
      </c>
      <c r="F55" s="166">
        <f>D55*1.385</f>
        <v>581.7</v>
      </c>
      <c r="G55" s="166">
        <f>F55*1.288115</f>
        <v>749.2964955</v>
      </c>
      <c r="H55" s="166">
        <f>D55/4</f>
        <v>105</v>
      </c>
      <c r="I55" s="166">
        <f>H55*1.2881166</f>
        <v>135.252243</v>
      </c>
      <c r="J55" s="166">
        <f>D55/5</f>
        <v>84</v>
      </c>
      <c r="K55" s="166">
        <f t="shared" si="27"/>
        <v>108.2017944</v>
      </c>
      <c r="L55" s="166">
        <f>D55*4.33*0.6</f>
        <v>1091.16</v>
      </c>
      <c r="M55" s="166">
        <f>D55*4.33*0.65</f>
        <v>1182.0900000000001</v>
      </c>
      <c r="N55" s="167">
        <f>D55*4.33*0.7</f>
        <v>1273.02</v>
      </c>
    </row>
    <row r="56" spans="1:14" ht="15">
      <c r="A56" s="163" t="s">
        <v>225</v>
      </c>
      <c r="B56" s="168">
        <v>233.83371824480366</v>
      </c>
      <c r="C56" s="165"/>
      <c r="D56" s="166">
        <f t="shared" si="20"/>
        <v>233.83371824480366</v>
      </c>
      <c r="E56" s="166">
        <f>D56*1.2881166</f>
        <v>301.2050941108545</v>
      </c>
      <c r="F56" s="166">
        <f>D56*1.385</f>
        <v>323.85969976905307</v>
      </c>
      <c r="G56" s="166">
        <f>F56*1.2881166</f>
        <v>417.1690553435334</v>
      </c>
      <c r="H56" s="166">
        <f>D56/4</f>
        <v>58.458429561200916</v>
      </c>
      <c r="I56" s="166">
        <f>H56*1.2881166</f>
        <v>75.30127352771362</v>
      </c>
      <c r="J56" s="166">
        <f>D56/5</f>
        <v>46.766743648960734</v>
      </c>
      <c r="K56" s="166">
        <f t="shared" si="27"/>
        <v>60.24101882217089</v>
      </c>
      <c r="L56" s="166">
        <f>D56*4.33*0.6</f>
        <v>607.4999999999999</v>
      </c>
      <c r="M56" s="166">
        <f>D56*4.33*0.65</f>
        <v>658.125</v>
      </c>
      <c r="N56" s="167">
        <f>D56*4.33*0.7</f>
        <v>708.7499999999999</v>
      </c>
    </row>
    <row r="57" spans="1:14" ht="15.75" thickBot="1">
      <c r="A57" s="171" t="s">
        <v>359</v>
      </c>
      <c r="B57" s="172">
        <v>434.5495840478339</v>
      </c>
      <c r="C57" s="165"/>
      <c r="D57" s="166">
        <f t="shared" si="20"/>
        <v>434.5495840478339</v>
      </c>
      <c r="E57" s="173">
        <f>D57*1.2881166</f>
        <v>559.75053273511</v>
      </c>
      <c r="F57" s="173">
        <f>D57*1.385</f>
        <v>601.85117390625</v>
      </c>
      <c r="G57" s="173">
        <f>F57*1.288115</f>
        <v>775.2535248762491</v>
      </c>
      <c r="H57" s="173">
        <f>D57/4</f>
        <v>108.63739601195847</v>
      </c>
      <c r="I57" s="173">
        <f>H57*1.2881166</f>
        <v>139.9376331837775</v>
      </c>
      <c r="J57" s="173">
        <f>D57/5</f>
        <v>86.90991680956678</v>
      </c>
      <c r="K57" s="173">
        <f t="shared" si="27"/>
        <v>111.950106547022</v>
      </c>
      <c r="L57" s="173">
        <f>D57*4.33*0.6</f>
        <v>1128.9598193562724</v>
      </c>
      <c r="M57" s="173">
        <f>D57*4.33*0.65</f>
        <v>1223.0398043026285</v>
      </c>
      <c r="N57" s="174">
        <f>D57*4.33*0.7</f>
        <v>1317.1197892489845</v>
      </c>
    </row>
    <row r="58" spans="1:14" ht="15">
      <c r="A58" s="143"/>
      <c r="B58" s="143"/>
      <c r="C58" s="143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4" ht="15">
      <c r="A59" s="179" t="s">
        <v>360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42"/>
      <c r="N59" s="142"/>
    </row>
    <row r="60" spans="1:14" ht="15">
      <c r="A60" s="179" t="s">
        <v>361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42"/>
      <c r="N60" s="142"/>
    </row>
    <row r="61" spans="1:14" ht="15">
      <c r="A61" s="179" t="s">
        <v>362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42"/>
      <c r="N61" s="142"/>
    </row>
  </sheetData>
  <sheetProtection/>
  <protectedRanges>
    <protectedRange password="C9BF" sqref="C1:C61" name="Bereich1"/>
  </protectedRanges>
  <mergeCells count="13">
    <mergeCell ref="H7:I7"/>
    <mergeCell ref="J7:K7"/>
    <mergeCell ref="A59:L59"/>
    <mergeCell ref="A60:L60"/>
    <mergeCell ref="A61:L61"/>
    <mergeCell ref="A1:N1"/>
    <mergeCell ref="A2:N2"/>
    <mergeCell ref="A3:N3"/>
    <mergeCell ref="A4:N4"/>
    <mergeCell ref="D5:E6"/>
    <mergeCell ref="F5:G6"/>
    <mergeCell ref="H5:K6"/>
    <mergeCell ref="L5:N6"/>
  </mergeCells>
  <printOptions/>
  <pageMargins left="0.7" right="0.7" top="0.787401575" bottom="0.787401575" header="0.3" footer="0.3"/>
  <pageSetup orientation="portrait" paperSize="9"/>
  <ignoredErrors>
    <ignoredError sqref="J11:J49 J50:J57 F11:H13 F18:H41 F48:H56" formula="1"/>
    <ignoredError sqref="B24:B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hauer</dc:creator>
  <cp:keywords/>
  <dc:description/>
  <cp:lastModifiedBy>Müller Werner</cp:lastModifiedBy>
  <cp:lastPrinted>2016-01-25T15:21:42Z</cp:lastPrinted>
  <dcterms:created xsi:type="dcterms:W3CDTF">2006-06-01T11:14:30Z</dcterms:created>
  <dcterms:modified xsi:type="dcterms:W3CDTF">2017-03-22T16:38:03Z</dcterms:modified>
  <cp:category/>
  <cp:version/>
  <cp:contentType/>
  <cp:contentStatus/>
</cp:coreProperties>
</file>